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2" windowWidth="19140" windowHeight="6888" activeTab="1"/>
  </bookViews>
  <sheets>
    <sheet name="RAW" sheetId="1" r:id="rId1"/>
    <sheet name="WORKING" sheetId="2" r:id="rId2"/>
    <sheet name="VISUAL" sheetId="3" r:id="rId3"/>
  </sheets>
  <calcPr calcId="125725"/>
</workbook>
</file>

<file path=xl/calcChain.xml><?xml version="1.0" encoding="utf-8"?>
<calcChain xmlns="http://schemas.openxmlformats.org/spreadsheetml/2006/main">
  <c r="AY68" i="2"/>
  <c r="AZ67"/>
  <c r="CI11" s="1"/>
  <c r="AY67"/>
  <c r="AY64"/>
  <c r="AZ63"/>
  <c r="AZ64" s="1"/>
  <c r="AY63"/>
  <c r="BG68"/>
  <c r="BG67"/>
  <c r="CE11" s="1"/>
  <c r="BG64"/>
  <c r="BG63"/>
  <c r="CE10" s="1"/>
  <c r="BF68"/>
  <c r="BF67"/>
  <c r="BF64"/>
  <c r="BF63"/>
  <c r="CM11"/>
  <c r="CM10"/>
  <c r="CM9"/>
  <c r="CM6"/>
  <c r="CM5"/>
  <c r="CM4"/>
  <c r="CM3"/>
  <c r="CL6"/>
  <c r="CL5"/>
  <c r="CL4"/>
  <c r="CL3"/>
  <c r="CI9"/>
  <c r="CI5"/>
  <c r="CI4"/>
  <c r="CI3"/>
  <c r="CH6"/>
  <c r="CH5"/>
  <c r="CH4"/>
  <c r="CH3"/>
  <c r="CE6"/>
  <c r="CE5"/>
  <c r="CE4"/>
  <c r="CE3"/>
  <c r="CD6"/>
  <c r="CD5"/>
  <c r="CD4"/>
  <c r="CD3"/>
  <c r="CE9"/>
  <c r="CA11"/>
  <c r="CA10"/>
  <c r="CA4"/>
  <c r="CA3"/>
  <c r="BZ5"/>
  <c r="BZ4"/>
  <c r="BZ3"/>
  <c r="CI6"/>
  <c r="CA6"/>
  <c r="BZ6"/>
  <c r="CA5"/>
  <c r="CI10" l="1"/>
  <c r="AZ68"/>
  <c r="CI8"/>
  <c r="CE8"/>
  <c r="CM8"/>
  <c r="CA8"/>
  <c r="BS5"/>
  <c r="BS6"/>
  <c r="BS9"/>
  <c r="BS10"/>
  <c r="BS13"/>
  <c r="BS14"/>
  <c r="BS17"/>
  <c r="BS18"/>
  <c r="BS21"/>
  <c r="BS22"/>
  <c r="BS25"/>
  <c r="BS26"/>
  <c r="BS29"/>
  <c r="BS30"/>
  <c r="BS33"/>
  <c r="BS34"/>
  <c r="BS37"/>
  <c r="BS38"/>
  <c r="BS41"/>
  <c r="BS42"/>
  <c r="BS45"/>
  <c r="BS46"/>
  <c r="BS49"/>
  <c r="BS50"/>
  <c r="BS53"/>
  <c r="BS54"/>
  <c r="BS57"/>
  <c r="BS58"/>
  <c r="BG6"/>
  <c r="BG10"/>
  <c r="BG14"/>
  <c r="BG18"/>
  <c r="BG22"/>
  <c r="BG26"/>
  <c r="BG30"/>
  <c r="BG34"/>
  <c r="BG38"/>
  <c r="BG42"/>
  <c r="BG46"/>
  <c r="BG50"/>
  <c r="BG54"/>
  <c r="BG58"/>
  <c r="F3"/>
  <c r="G3"/>
  <c r="F4"/>
  <c r="G4"/>
  <c r="F5"/>
  <c r="G5"/>
  <c r="F6"/>
  <c r="G6"/>
  <c r="F7"/>
  <c r="G7"/>
  <c r="F8"/>
  <c r="G8"/>
  <c r="H8" s="1"/>
  <c r="F9"/>
  <c r="G9"/>
  <c r="F10"/>
  <c r="G10"/>
  <c r="F11"/>
  <c r="G11"/>
  <c r="F12"/>
  <c r="G12"/>
  <c r="H12" s="1"/>
  <c r="F13"/>
  <c r="H13" s="1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H24" s="1"/>
  <c r="F25"/>
  <c r="G25"/>
  <c r="F26"/>
  <c r="G26"/>
  <c r="F27"/>
  <c r="G27"/>
  <c r="F28"/>
  <c r="G28"/>
  <c r="H28" s="1"/>
  <c r="F29"/>
  <c r="H29" s="1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H45" s="1"/>
  <c r="G45"/>
  <c r="F46"/>
  <c r="G46"/>
  <c r="F47"/>
  <c r="G47"/>
  <c r="F48"/>
  <c r="G48"/>
  <c r="F49"/>
  <c r="H49" s="1"/>
  <c r="G49"/>
  <c r="F50"/>
  <c r="H50" s="1"/>
  <c r="G50"/>
  <c r="F51"/>
  <c r="G51"/>
  <c r="H51" s="1"/>
  <c r="F52"/>
  <c r="G52"/>
  <c r="F53"/>
  <c r="G53"/>
  <c r="H53" s="1"/>
  <c r="F54"/>
  <c r="G54"/>
  <c r="F55"/>
  <c r="G55"/>
  <c r="F56"/>
  <c r="G56"/>
  <c r="F57"/>
  <c r="G57"/>
  <c r="H57" s="1"/>
  <c r="F58"/>
  <c r="G58"/>
  <c r="G2"/>
  <c r="F2"/>
  <c r="D3"/>
  <c r="AQ3" s="1"/>
  <c r="D4"/>
  <c r="BS4" s="1"/>
  <c r="D5"/>
  <c r="BG5" s="1"/>
  <c r="D6"/>
  <c r="AZ6" s="1"/>
  <c r="D7"/>
  <c r="BG7" s="1"/>
  <c r="D8"/>
  <c r="BS8" s="1"/>
  <c r="D9"/>
  <c r="BG9" s="1"/>
  <c r="D10"/>
  <c r="AZ10" s="1"/>
  <c r="D11"/>
  <c r="AQ11" s="1"/>
  <c r="D12"/>
  <c r="BS12" s="1"/>
  <c r="D13"/>
  <c r="BG13" s="1"/>
  <c r="D14"/>
  <c r="AZ14" s="1"/>
  <c r="D15"/>
  <c r="BG15" s="1"/>
  <c r="D16"/>
  <c r="BS16" s="1"/>
  <c r="D17"/>
  <c r="BG17" s="1"/>
  <c r="D18"/>
  <c r="AZ18" s="1"/>
  <c r="D19"/>
  <c r="AQ19" s="1"/>
  <c r="D20"/>
  <c r="BS20" s="1"/>
  <c r="D21"/>
  <c r="BG21" s="1"/>
  <c r="D22"/>
  <c r="AZ22" s="1"/>
  <c r="D23"/>
  <c r="BG23" s="1"/>
  <c r="D24"/>
  <c r="BS24" s="1"/>
  <c r="D25"/>
  <c r="BG25" s="1"/>
  <c r="D26"/>
  <c r="AZ26" s="1"/>
  <c r="D27"/>
  <c r="AQ27" s="1"/>
  <c r="D28"/>
  <c r="BS28" s="1"/>
  <c r="D29"/>
  <c r="BG29" s="1"/>
  <c r="D30"/>
  <c r="AZ30" s="1"/>
  <c r="D31"/>
  <c r="BG31" s="1"/>
  <c r="D32"/>
  <c r="BS32" s="1"/>
  <c r="D33"/>
  <c r="BG33" s="1"/>
  <c r="D34"/>
  <c r="AZ34" s="1"/>
  <c r="D35"/>
  <c r="AQ35" s="1"/>
  <c r="D36"/>
  <c r="BS36" s="1"/>
  <c r="D37"/>
  <c r="BG37" s="1"/>
  <c r="D38"/>
  <c r="AZ38" s="1"/>
  <c r="D39"/>
  <c r="BG39" s="1"/>
  <c r="D40"/>
  <c r="BS40" s="1"/>
  <c r="D41"/>
  <c r="BG41" s="1"/>
  <c r="D42"/>
  <c r="AZ42" s="1"/>
  <c r="D43"/>
  <c r="AQ43" s="1"/>
  <c r="D44"/>
  <c r="BS44" s="1"/>
  <c r="D45"/>
  <c r="BG45" s="1"/>
  <c r="D46"/>
  <c r="AZ46" s="1"/>
  <c r="D47"/>
  <c r="BG47" s="1"/>
  <c r="D48"/>
  <c r="BS48" s="1"/>
  <c r="D49"/>
  <c r="BG49" s="1"/>
  <c r="D50"/>
  <c r="AZ50" s="1"/>
  <c r="D51"/>
  <c r="AQ51" s="1"/>
  <c r="D52"/>
  <c r="BS52" s="1"/>
  <c r="D53"/>
  <c r="BG53" s="1"/>
  <c r="D54"/>
  <c r="AZ54" s="1"/>
  <c r="D55"/>
  <c r="BG55" s="1"/>
  <c r="D56"/>
  <c r="BS56" s="1"/>
  <c r="D57"/>
  <c r="BG57" s="1"/>
  <c r="D58"/>
  <c r="AZ58" s="1"/>
  <c r="D2"/>
  <c r="AQ2" s="1"/>
  <c r="AQ55" l="1"/>
  <c r="AQ47"/>
  <c r="AQ39"/>
  <c r="AQ31"/>
  <c r="AQ23"/>
  <c r="AQ15"/>
  <c r="AQ7"/>
  <c r="AZ2"/>
  <c r="AZ51"/>
  <c r="AZ43"/>
  <c r="AZ35"/>
  <c r="AZ27"/>
  <c r="AZ19"/>
  <c r="AZ11"/>
  <c r="AZ3"/>
  <c r="AQ52"/>
  <c r="AQ44"/>
  <c r="AQ36"/>
  <c r="AQ28"/>
  <c r="AQ20"/>
  <c r="AQ12"/>
  <c r="AQ4"/>
  <c r="AQ59" s="1"/>
  <c r="AQ60" s="1"/>
  <c r="AZ56"/>
  <c r="AZ48"/>
  <c r="AZ40"/>
  <c r="AZ32"/>
  <c r="AZ24"/>
  <c r="AZ16"/>
  <c r="AZ8"/>
  <c r="BG2"/>
  <c r="BG51"/>
  <c r="BG43"/>
  <c r="BG35"/>
  <c r="BG27"/>
  <c r="BG19"/>
  <c r="BG11"/>
  <c r="BG3"/>
  <c r="H2"/>
  <c r="H33"/>
  <c r="H17"/>
  <c r="AQ57"/>
  <c r="AQ53"/>
  <c r="AQ49"/>
  <c r="AQ45"/>
  <c r="AQ41"/>
  <c r="AQ37"/>
  <c r="AQ33"/>
  <c r="AQ29"/>
  <c r="AQ25"/>
  <c r="AQ21"/>
  <c r="AQ17"/>
  <c r="AQ13"/>
  <c r="AQ9"/>
  <c r="AQ5"/>
  <c r="D59"/>
  <c r="AZ57"/>
  <c r="AZ53"/>
  <c r="AZ49"/>
  <c r="AZ45"/>
  <c r="AZ41"/>
  <c r="AZ37"/>
  <c r="AZ33"/>
  <c r="AZ29"/>
  <c r="AZ25"/>
  <c r="AZ21"/>
  <c r="AZ17"/>
  <c r="AZ13"/>
  <c r="AZ9"/>
  <c r="AZ5"/>
  <c r="BG56"/>
  <c r="BG52"/>
  <c r="BG48"/>
  <c r="BG44"/>
  <c r="BG40"/>
  <c r="BG36"/>
  <c r="BG32"/>
  <c r="BG28"/>
  <c r="BG24"/>
  <c r="BG20"/>
  <c r="BG16"/>
  <c r="BG12"/>
  <c r="BG8"/>
  <c r="BG4"/>
  <c r="BS2"/>
  <c r="BS55"/>
  <c r="BS51"/>
  <c r="BS47"/>
  <c r="BS43"/>
  <c r="BS39"/>
  <c r="BS35"/>
  <c r="BS31"/>
  <c r="BS27"/>
  <c r="BS23"/>
  <c r="BS19"/>
  <c r="BS15"/>
  <c r="BS11"/>
  <c r="BS7"/>
  <c r="BS3"/>
  <c r="AZ55"/>
  <c r="AZ47"/>
  <c r="AZ39"/>
  <c r="AZ31"/>
  <c r="AZ23"/>
  <c r="AZ15"/>
  <c r="AZ7"/>
  <c r="AQ56"/>
  <c r="AQ48"/>
  <c r="AQ40"/>
  <c r="AQ32"/>
  <c r="AQ24"/>
  <c r="AQ16"/>
  <c r="AQ8"/>
  <c r="AZ52"/>
  <c r="AZ44"/>
  <c r="AZ36"/>
  <c r="AZ28"/>
  <c r="AZ20"/>
  <c r="AZ12"/>
  <c r="AZ4"/>
  <c r="H46"/>
  <c r="H34"/>
  <c r="AQ58"/>
  <c r="AQ54"/>
  <c r="AQ50"/>
  <c r="AQ46"/>
  <c r="AQ42"/>
  <c r="AQ38"/>
  <c r="AQ34"/>
  <c r="AQ30"/>
  <c r="AQ26"/>
  <c r="AQ22"/>
  <c r="AQ18"/>
  <c r="AQ14"/>
  <c r="AQ10"/>
  <c r="AQ6"/>
  <c r="H40"/>
  <c r="H15"/>
  <c r="H9"/>
  <c r="H5"/>
  <c r="H56"/>
  <c r="H31"/>
  <c r="H25"/>
  <c r="H21"/>
  <c r="H19"/>
  <c r="H14"/>
  <c r="H44"/>
  <c r="H3"/>
  <c r="H47"/>
  <c r="H41"/>
  <c r="H37"/>
  <c r="H35"/>
  <c r="H30"/>
  <c r="H18"/>
  <c r="H32"/>
  <c r="H7"/>
  <c r="H58"/>
  <c r="H42"/>
  <c r="H26"/>
  <c r="H10"/>
  <c r="H6"/>
  <c r="H55"/>
  <c r="H48"/>
  <c r="H39"/>
  <c r="H23"/>
  <c r="H16"/>
  <c r="H54"/>
  <c r="H52"/>
  <c r="H43"/>
  <c r="H38"/>
  <c r="H36"/>
  <c r="H27"/>
  <c r="H22"/>
  <c r="H20"/>
  <c r="H11"/>
  <c r="H4"/>
  <c r="BG59" l="1"/>
  <c r="BG60" s="1"/>
  <c r="BS66"/>
  <c r="BS67" s="1"/>
  <c r="BS59"/>
  <c r="BS60" s="1"/>
  <c r="CA9" s="1"/>
  <c r="BS62"/>
  <c r="BS63" s="1"/>
  <c r="AZ59"/>
  <c r="AZ60" s="1"/>
  <c r="AQ66"/>
  <c r="AQ67" s="1"/>
  <c r="AQ62"/>
  <c r="AQ63" s="1"/>
</calcChain>
</file>

<file path=xl/sharedStrings.xml><?xml version="1.0" encoding="utf-8"?>
<sst xmlns="http://schemas.openxmlformats.org/spreadsheetml/2006/main" count="1618" uniqueCount="187">
  <si>
    <t>Sample ID</t>
  </si>
  <si>
    <t>From (ft)</t>
  </si>
  <si>
    <t>To (ft)</t>
  </si>
  <si>
    <t>Int Thick (ft)</t>
  </si>
  <si>
    <t>Lithology</t>
  </si>
  <si>
    <t>From (m)</t>
  </si>
  <si>
    <t>To (m)</t>
  </si>
  <si>
    <t>Int Thick (m)</t>
  </si>
  <si>
    <t>I911551</t>
  </si>
  <si>
    <t>I911553</t>
  </si>
  <si>
    <t>I911554</t>
  </si>
  <si>
    <t>I911555</t>
  </si>
  <si>
    <t>I911556</t>
  </si>
  <si>
    <t>I911557</t>
  </si>
  <si>
    <t>I911558</t>
  </si>
  <si>
    <t>I911561</t>
  </si>
  <si>
    <t>I911562</t>
  </si>
  <si>
    <t>I911563</t>
  </si>
  <si>
    <t>I911564</t>
  </si>
  <si>
    <t>I911566</t>
  </si>
  <si>
    <t>I911567</t>
  </si>
  <si>
    <t>I911568</t>
  </si>
  <si>
    <t>I911569</t>
  </si>
  <si>
    <t>I911570</t>
  </si>
  <si>
    <t>I911571</t>
  </si>
  <si>
    <t>I911573</t>
  </si>
  <si>
    <t>I911574</t>
  </si>
  <si>
    <t>I911575</t>
  </si>
  <si>
    <t>I911576</t>
  </si>
  <si>
    <t>I911577</t>
  </si>
  <si>
    <t>I911578</t>
  </si>
  <si>
    <t>I911581</t>
  </si>
  <si>
    <t>I911582</t>
  </si>
  <si>
    <t>I911583</t>
  </si>
  <si>
    <t>I911584</t>
  </si>
  <si>
    <t>I911585</t>
  </si>
  <si>
    <t>I911586</t>
  </si>
  <si>
    <t>I911587</t>
  </si>
  <si>
    <t>I911588</t>
  </si>
  <si>
    <t>I911589</t>
  </si>
  <si>
    <t>I911590</t>
  </si>
  <si>
    <t>I911591</t>
  </si>
  <si>
    <t>I911593</t>
  </si>
  <si>
    <t>I911594</t>
  </si>
  <si>
    <t>I911595</t>
  </si>
  <si>
    <t>I911596</t>
  </si>
  <si>
    <t>I911597</t>
  </si>
  <si>
    <t>I911598</t>
  </si>
  <si>
    <t>I911601</t>
  </si>
  <si>
    <t>I911602</t>
  </si>
  <si>
    <t>I911603</t>
  </si>
  <si>
    <t>I911605</t>
  </si>
  <si>
    <t>I911606</t>
  </si>
  <si>
    <t>I911607</t>
  </si>
  <si>
    <t>I911608</t>
  </si>
  <si>
    <t>I911609</t>
  </si>
  <si>
    <t>I911610</t>
  </si>
  <si>
    <t>I911611</t>
  </si>
  <si>
    <t>I911613</t>
  </si>
  <si>
    <t>I911614</t>
  </si>
  <si>
    <t>I911615</t>
  </si>
  <si>
    <t>I911616</t>
  </si>
  <si>
    <t>I911617</t>
  </si>
  <si>
    <t>I911618</t>
  </si>
  <si>
    <t>I911621</t>
  </si>
  <si>
    <t>OXPR</t>
  </si>
  <si>
    <t>SOX/OXPR</t>
  </si>
  <si>
    <t>OXPR/OXPX</t>
  </si>
  <si>
    <t>OXPX</t>
  </si>
  <si>
    <t>OXPX/SOX/OXPR</t>
  </si>
  <si>
    <t>SOX/OXPX</t>
  </si>
  <si>
    <t xml:space="preserve">OXPX/SOX </t>
  </si>
  <si>
    <t>OXPX/SOX</t>
  </si>
  <si>
    <t>OXPX/MOX</t>
  </si>
  <si>
    <t>AGT</t>
  </si>
  <si>
    <t>SAMPLE</t>
  </si>
  <si>
    <t>Recvd Wt.</t>
  </si>
  <si>
    <t>Ag</t>
  </si>
  <si>
    <t>Ba</t>
  </si>
  <si>
    <t>Ce</t>
  </si>
  <si>
    <t>Co</t>
  </si>
  <si>
    <t>Cr</t>
  </si>
  <si>
    <t>Cs</t>
  </si>
  <si>
    <t>Cu</t>
  </si>
  <si>
    <t>Dy</t>
  </si>
  <si>
    <t>Er</t>
  </si>
  <si>
    <t>Eu</t>
  </si>
  <si>
    <t>Ga</t>
  </si>
  <si>
    <t>Gd</t>
  </si>
  <si>
    <t>Hf</t>
  </si>
  <si>
    <t>Ho</t>
  </si>
  <si>
    <t>La</t>
  </si>
  <si>
    <t>Lu</t>
  </si>
  <si>
    <t>Mo</t>
  </si>
  <si>
    <t>Nb</t>
  </si>
  <si>
    <t>Nd</t>
  </si>
  <si>
    <t>Ni</t>
  </si>
  <si>
    <t>Pb</t>
  </si>
  <si>
    <t>Pr</t>
  </si>
  <si>
    <t>Rb</t>
  </si>
  <si>
    <t>Sm</t>
  </si>
  <si>
    <t>Sn</t>
  </si>
  <si>
    <t>Sr</t>
  </si>
  <si>
    <t>Ta</t>
  </si>
  <si>
    <t>Tb</t>
  </si>
  <si>
    <t>Th</t>
  </si>
  <si>
    <t>Tl</t>
  </si>
  <si>
    <t>Tm</t>
  </si>
  <si>
    <t>U</t>
  </si>
  <si>
    <t>V</t>
  </si>
  <si>
    <t>W</t>
  </si>
  <si>
    <t>Y</t>
  </si>
  <si>
    <t>Yb</t>
  </si>
  <si>
    <t>Zn</t>
  </si>
  <si>
    <t>Zr</t>
  </si>
  <si>
    <t>SiO2</t>
  </si>
  <si>
    <t>Al2O3</t>
  </si>
  <si>
    <t>Fe2O3</t>
  </si>
  <si>
    <t>CaO</t>
  </si>
  <si>
    <t>MgO</t>
  </si>
  <si>
    <t>Na2O</t>
  </si>
  <si>
    <t>K2O</t>
  </si>
  <si>
    <t>Cr2O3</t>
  </si>
  <si>
    <t>TiO2</t>
  </si>
  <si>
    <t>MnO</t>
  </si>
  <si>
    <t>P2O5</t>
  </si>
  <si>
    <t>SrO</t>
  </si>
  <si>
    <t>BaO</t>
  </si>
  <si>
    <t>LOI</t>
  </si>
  <si>
    <t>Total</t>
  </si>
  <si>
    <t>As</t>
  </si>
  <si>
    <t>Cd</t>
  </si>
  <si>
    <t>DESCRIPTION</t>
  </si>
  <si>
    <t>kg</t>
  </si>
  <si>
    <t>ppm</t>
  </si>
  <si>
    <t>%</t>
  </si>
  <si>
    <t>&lt;1</t>
  </si>
  <si>
    <t>&lt;2</t>
  </si>
  <si>
    <t>&lt;5</t>
  </si>
  <si>
    <t>&lt;0.5</t>
  </si>
  <si>
    <t>&lt;0.05</t>
  </si>
  <si>
    <t>&lt;0.01</t>
  </si>
  <si>
    <t>&lt;10</t>
  </si>
  <si>
    <t>Cu x Int Thick (ft)</t>
  </si>
  <si>
    <t>TiO2 x Int Thick (ft)</t>
  </si>
  <si>
    <t>Fe2O3 x Int Thick (ft)</t>
  </si>
  <si>
    <t>V x Int Thick (ft)</t>
  </si>
  <si>
    <t>Wt Ave</t>
  </si>
  <si>
    <t>Cells 2-49</t>
  </si>
  <si>
    <t>72.7 m</t>
  </si>
  <si>
    <t>Cells 2-24</t>
  </si>
  <si>
    <t>17'-131'</t>
  </si>
  <si>
    <t>34.7 m</t>
  </si>
  <si>
    <t>17'-255.5'</t>
  </si>
  <si>
    <t>Copper</t>
  </si>
  <si>
    <t>Average ppm</t>
  </si>
  <si>
    <t># of values</t>
  </si>
  <si>
    <r>
      <t>TiO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</si>
  <si>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Average %</t>
  </si>
  <si>
    <r>
      <t>Fe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</si>
  <si>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t>Vanadium</t>
  </si>
  <si>
    <t>&lt;1000 ppm</t>
  </si>
  <si>
    <t>&lt;10 %</t>
  </si>
  <si>
    <t>&lt;20 %</t>
  </si>
  <si>
    <t>&lt;500 ppm</t>
  </si>
  <si>
    <t>1000-2499 ppm</t>
  </si>
  <si>
    <t>10-15 %</t>
  </si>
  <si>
    <t>20-35 %</t>
  </si>
  <si>
    <t>500-750 ppm</t>
  </si>
  <si>
    <t>2500-4999 ppm</t>
  </si>
  <si>
    <t>15-20 %</t>
  </si>
  <si>
    <t>35-50 %</t>
  </si>
  <si>
    <t>750-1000 ppm</t>
  </si>
  <si>
    <t>&gt;5000 ppm</t>
  </si>
  <si>
    <t>&gt;20 %</t>
  </si>
  <si>
    <t>&gt;50%</t>
  </si>
  <si>
    <t>&gt;1000 ppm</t>
  </si>
  <si>
    <t>Weighted Average: from assay statistics above</t>
  </si>
  <si>
    <t>Weighted Average: from thickness intervals (88.1 m)</t>
  </si>
  <si>
    <t>Selected Interval: 17'-155.5' (72.7 m)</t>
  </si>
  <si>
    <t>Selected Interval: 17'-131' (34.7 m)</t>
  </si>
  <si>
    <t>Cells 2-25</t>
  </si>
  <si>
    <t>17'-136'</t>
  </si>
  <si>
    <t>5.2-41.5 m</t>
  </si>
  <si>
    <t>Cells 2-17</t>
  </si>
  <si>
    <t>17'-96'</t>
  </si>
  <si>
    <t>5.2-29.3 m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</si>
</sst>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1" fillId="8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164" fontId="1" fillId="10" borderId="1" xfId="0" applyNumberFormat="1" applyFont="1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164" fontId="1" fillId="8" borderId="1" xfId="0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164" fontId="1" fillId="9" borderId="1" xfId="0" applyNumberFormat="1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164" fontId="1" fillId="8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1" fillId="7" borderId="2" xfId="0" applyNumberFormat="1" applyFont="1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164" fontId="1" fillId="9" borderId="2" xfId="0" applyNumberFormat="1" applyFont="1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164" fontId="1" fillId="10" borderId="2" xfId="0" applyNumberFormat="1" applyFont="1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7" borderId="0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9" xfId="0" applyFill="1" applyBorder="1"/>
    <xf numFmtId="0" fontId="0" fillId="0" borderId="4" xfId="0" applyBorder="1"/>
    <xf numFmtId="0" fontId="0" fillId="7" borderId="10" xfId="0" applyFill="1" applyBorder="1"/>
    <xf numFmtId="0" fontId="0" fillId="0" borderId="6" xfId="0" applyBorder="1"/>
    <xf numFmtId="0" fontId="0" fillId="0" borderId="8" xfId="0" applyBorder="1"/>
    <xf numFmtId="0" fontId="0" fillId="7" borderId="11" xfId="0" applyFill="1" applyBorder="1"/>
    <xf numFmtId="0" fontId="0" fillId="9" borderId="10" xfId="0" applyFill="1" applyBorder="1"/>
    <xf numFmtId="0" fontId="0" fillId="9" borderId="5" xfId="0" applyFill="1" applyBorder="1"/>
    <xf numFmtId="0" fontId="0" fillId="9" borderId="0" xfId="0" applyFill="1" applyBorder="1"/>
    <xf numFmtId="0" fontId="0" fillId="9" borderId="7" xfId="0" applyFill="1" applyBorder="1"/>
    <xf numFmtId="0" fontId="0" fillId="9" borderId="11" xfId="0" applyFill="1" applyBorder="1"/>
    <xf numFmtId="0" fontId="0" fillId="9" borderId="9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3175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WORKING!$BR$2:$BR$58</c:f>
              <c:numCache>
                <c:formatCode>General</c:formatCode>
                <c:ptCount val="57"/>
                <c:pt idx="0">
                  <c:v>1350</c:v>
                </c:pt>
                <c:pt idx="1">
                  <c:v>749</c:v>
                </c:pt>
                <c:pt idx="2">
                  <c:v>1385</c:v>
                </c:pt>
                <c:pt idx="3">
                  <c:v>1580</c:v>
                </c:pt>
                <c:pt idx="4">
                  <c:v>264</c:v>
                </c:pt>
                <c:pt idx="5">
                  <c:v>934</c:v>
                </c:pt>
                <c:pt idx="6">
                  <c:v>1570</c:v>
                </c:pt>
                <c:pt idx="7">
                  <c:v>1260</c:v>
                </c:pt>
                <c:pt idx="8">
                  <c:v>928</c:v>
                </c:pt>
                <c:pt idx="9">
                  <c:v>1950</c:v>
                </c:pt>
                <c:pt idx="10">
                  <c:v>1325</c:v>
                </c:pt>
                <c:pt idx="11">
                  <c:v>1215</c:v>
                </c:pt>
                <c:pt idx="12">
                  <c:v>1285</c:v>
                </c:pt>
                <c:pt idx="13">
                  <c:v>441</c:v>
                </c:pt>
                <c:pt idx="14">
                  <c:v>1795</c:v>
                </c:pt>
                <c:pt idx="15">
                  <c:v>2050</c:v>
                </c:pt>
                <c:pt idx="16">
                  <c:v>1775</c:v>
                </c:pt>
                <c:pt idx="17">
                  <c:v>1205</c:v>
                </c:pt>
                <c:pt idx="18">
                  <c:v>1560</c:v>
                </c:pt>
                <c:pt idx="19">
                  <c:v>1130</c:v>
                </c:pt>
                <c:pt idx="20">
                  <c:v>2080</c:v>
                </c:pt>
                <c:pt idx="21">
                  <c:v>1255</c:v>
                </c:pt>
                <c:pt idx="22">
                  <c:v>1005</c:v>
                </c:pt>
                <c:pt idx="23">
                  <c:v>1125</c:v>
                </c:pt>
                <c:pt idx="24">
                  <c:v>1245</c:v>
                </c:pt>
                <c:pt idx="25">
                  <c:v>574</c:v>
                </c:pt>
                <c:pt idx="26">
                  <c:v>1065</c:v>
                </c:pt>
                <c:pt idx="27">
                  <c:v>1480</c:v>
                </c:pt>
                <c:pt idx="28">
                  <c:v>1830</c:v>
                </c:pt>
                <c:pt idx="29">
                  <c:v>1290</c:v>
                </c:pt>
                <c:pt idx="30">
                  <c:v>944</c:v>
                </c:pt>
                <c:pt idx="31">
                  <c:v>668</c:v>
                </c:pt>
                <c:pt idx="32">
                  <c:v>901</c:v>
                </c:pt>
                <c:pt idx="33">
                  <c:v>933</c:v>
                </c:pt>
                <c:pt idx="34">
                  <c:v>877</c:v>
                </c:pt>
                <c:pt idx="35">
                  <c:v>595</c:v>
                </c:pt>
                <c:pt idx="36">
                  <c:v>743</c:v>
                </c:pt>
                <c:pt idx="37">
                  <c:v>432</c:v>
                </c:pt>
                <c:pt idx="38">
                  <c:v>441</c:v>
                </c:pt>
                <c:pt idx="39">
                  <c:v>239</c:v>
                </c:pt>
                <c:pt idx="40">
                  <c:v>278</c:v>
                </c:pt>
                <c:pt idx="41">
                  <c:v>232</c:v>
                </c:pt>
                <c:pt idx="42">
                  <c:v>246</c:v>
                </c:pt>
                <c:pt idx="43">
                  <c:v>157</c:v>
                </c:pt>
                <c:pt idx="44">
                  <c:v>66</c:v>
                </c:pt>
                <c:pt idx="45">
                  <c:v>181</c:v>
                </c:pt>
                <c:pt idx="46">
                  <c:v>132</c:v>
                </c:pt>
                <c:pt idx="47">
                  <c:v>399</c:v>
                </c:pt>
                <c:pt idx="48">
                  <c:v>520</c:v>
                </c:pt>
                <c:pt idx="49">
                  <c:v>120</c:v>
                </c:pt>
                <c:pt idx="50">
                  <c:v>44</c:v>
                </c:pt>
                <c:pt idx="51">
                  <c:v>175</c:v>
                </c:pt>
                <c:pt idx="52">
                  <c:v>187</c:v>
                </c:pt>
                <c:pt idx="53">
                  <c:v>102</c:v>
                </c:pt>
                <c:pt idx="54">
                  <c:v>145</c:v>
                </c:pt>
                <c:pt idx="55">
                  <c:v>131</c:v>
                </c:pt>
                <c:pt idx="56">
                  <c:v>133</c:v>
                </c:pt>
              </c:numCache>
            </c:numRef>
          </c:xVal>
          <c:yVal>
            <c:numRef>
              <c:f>WORKING!$B$2:$B$58</c:f>
              <c:numCache>
                <c:formatCode>General</c:formatCode>
                <c:ptCount val="57"/>
                <c:pt idx="0">
                  <c:v>17</c:v>
                </c:pt>
                <c:pt idx="1">
                  <c:v>21</c:v>
                </c:pt>
                <c:pt idx="2">
                  <c:v>24</c:v>
                </c:pt>
                <c:pt idx="3">
                  <c:v>31</c:v>
                </c:pt>
                <c:pt idx="4">
                  <c:v>36</c:v>
                </c:pt>
                <c:pt idx="5">
                  <c:v>41</c:v>
                </c:pt>
                <c:pt idx="6">
                  <c:v>46</c:v>
                </c:pt>
                <c:pt idx="7">
                  <c:v>51</c:v>
                </c:pt>
                <c:pt idx="8">
                  <c:v>56</c:v>
                </c:pt>
                <c:pt idx="9">
                  <c:v>61</c:v>
                </c:pt>
                <c:pt idx="10">
                  <c:v>66</c:v>
                </c:pt>
                <c:pt idx="11">
                  <c:v>72</c:v>
                </c:pt>
                <c:pt idx="12">
                  <c:v>76</c:v>
                </c:pt>
                <c:pt idx="13">
                  <c:v>81</c:v>
                </c:pt>
                <c:pt idx="14">
                  <c:v>86</c:v>
                </c:pt>
                <c:pt idx="15">
                  <c:v>91</c:v>
                </c:pt>
                <c:pt idx="16">
                  <c:v>96</c:v>
                </c:pt>
                <c:pt idx="17">
                  <c:v>101</c:v>
                </c:pt>
                <c:pt idx="18">
                  <c:v>106</c:v>
                </c:pt>
                <c:pt idx="19">
                  <c:v>111</c:v>
                </c:pt>
                <c:pt idx="20">
                  <c:v>116</c:v>
                </c:pt>
                <c:pt idx="21">
                  <c:v>121</c:v>
                </c:pt>
                <c:pt idx="22">
                  <c:v>126</c:v>
                </c:pt>
                <c:pt idx="23">
                  <c:v>131</c:v>
                </c:pt>
                <c:pt idx="24">
                  <c:v>136</c:v>
                </c:pt>
                <c:pt idx="25">
                  <c:v>141</c:v>
                </c:pt>
                <c:pt idx="26">
                  <c:v>146</c:v>
                </c:pt>
                <c:pt idx="27">
                  <c:v>151</c:v>
                </c:pt>
                <c:pt idx="28">
                  <c:v>156</c:v>
                </c:pt>
                <c:pt idx="29">
                  <c:v>161</c:v>
                </c:pt>
                <c:pt idx="30">
                  <c:v>166</c:v>
                </c:pt>
                <c:pt idx="31">
                  <c:v>171</c:v>
                </c:pt>
                <c:pt idx="32">
                  <c:v>176</c:v>
                </c:pt>
                <c:pt idx="33">
                  <c:v>181</c:v>
                </c:pt>
                <c:pt idx="34">
                  <c:v>186</c:v>
                </c:pt>
                <c:pt idx="35">
                  <c:v>191</c:v>
                </c:pt>
                <c:pt idx="36">
                  <c:v>196</c:v>
                </c:pt>
                <c:pt idx="37">
                  <c:v>201</c:v>
                </c:pt>
                <c:pt idx="38">
                  <c:v>206</c:v>
                </c:pt>
                <c:pt idx="39">
                  <c:v>211</c:v>
                </c:pt>
                <c:pt idx="40">
                  <c:v>216</c:v>
                </c:pt>
                <c:pt idx="41">
                  <c:v>221</c:v>
                </c:pt>
                <c:pt idx="42">
                  <c:v>226</c:v>
                </c:pt>
                <c:pt idx="43">
                  <c:v>230.5</c:v>
                </c:pt>
                <c:pt idx="44">
                  <c:v>235</c:v>
                </c:pt>
                <c:pt idx="45">
                  <c:v>240.2</c:v>
                </c:pt>
                <c:pt idx="46">
                  <c:v>245.5</c:v>
                </c:pt>
                <c:pt idx="47">
                  <c:v>250.5</c:v>
                </c:pt>
                <c:pt idx="48">
                  <c:v>255.5</c:v>
                </c:pt>
                <c:pt idx="49">
                  <c:v>259.7</c:v>
                </c:pt>
                <c:pt idx="50">
                  <c:v>264.5</c:v>
                </c:pt>
                <c:pt idx="51">
                  <c:v>269.5</c:v>
                </c:pt>
                <c:pt idx="52">
                  <c:v>276</c:v>
                </c:pt>
                <c:pt idx="53">
                  <c:v>282</c:v>
                </c:pt>
                <c:pt idx="54">
                  <c:v>287.5</c:v>
                </c:pt>
                <c:pt idx="55">
                  <c:v>293.5</c:v>
                </c:pt>
                <c:pt idx="56">
                  <c:v>299.5</c:v>
                </c:pt>
              </c:numCache>
            </c:numRef>
          </c:yVal>
        </c:ser>
        <c:axId val="94455296"/>
        <c:axId val="103685504"/>
      </c:scatterChart>
      <c:valAx>
        <c:axId val="94455296"/>
        <c:scaling>
          <c:orientation val="minMax"/>
          <c:max val="2200"/>
          <c:min val="0"/>
        </c:scaling>
        <c:axPos val="t"/>
        <c:majorGridlines/>
        <c:numFmt formatCode="General" sourceLinked="1"/>
        <c:tickLblPos val="nextTo"/>
        <c:crossAx val="103685504"/>
        <c:crosses val="autoZero"/>
        <c:crossBetween val="midCat"/>
        <c:majorUnit val="550"/>
      </c:valAx>
      <c:valAx>
        <c:axId val="103685504"/>
        <c:scaling>
          <c:orientation val="maxMin"/>
          <c:max val="306"/>
          <c:min val="0"/>
        </c:scaling>
        <c:axPos val="l"/>
        <c:majorGridlines/>
        <c:numFmt formatCode="General" sourceLinked="1"/>
        <c:tickLblPos val="nextTo"/>
        <c:crossAx val="94455296"/>
        <c:crosses val="autoZero"/>
        <c:crossBetween val="midCat"/>
        <c:majorUnit val="25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266700</xdr:colOff>
      <xdr:row>4</xdr:row>
      <xdr:rowOff>38100</xdr:rowOff>
    </xdr:from>
    <xdr:to>
      <xdr:col>62</xdr:col>
      <xdr:colOff>533400</xdr:colOff>
      <xdr:row>41</xdr:row>
      <xdr:rowOff>129540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59"/>
  <sheetViews>
    <sheetView workbookViewId="0">
      <selection sqref="A1:BL59"/>
    </sheetView>
  </sheetViews>
  <sheetFormatPr defaultRowHeight="14.4"/>
  <sheetData>
    <row r="1" spans="1:64">
      <c r="A1" t="s">
        <v>75</v>
      </c>
      <c r="B1" t="s">
        <v>76</v>
      </c>
      <c r="C1" t="s">
        <v>77</v>
      </c>
      <c r="D1" t="s">
        <v>78</v>
      </c>
      <c r="E1" t="s">
        <v>79</v>
      </c>
      <c r="F1" t="s">
        <v>80</v>
      </c>
      <c r="G1" t="s">
        <v>81</v>
      </c>
      <c r="H1" t="s">
        <v>82</v>
      </c>
      <c r="I1" t="s">
        <v>83</v>
      </c>
      <c r="J1" t="s">
        <v>84</v>
      </c>
      <c r="K1" t="s">
        <v>85</v>
      </c>
      <c r="L1" t="s">
        <v>86</v>
      </c>
      <c r="M1" t="s">
        <v>87</v>
      </c>
      <c r="N1" t="s">
        <v>88</v>
      </c>
      <c r="O1" t="s">
        <v>89</v>
      </c>
      <c r="P1" t="s">
        <v>90</v>
      </c>
      <c r="Q1" t="s">
        <v>91</v>
      </c>
      <c r="R1" t="s">
        <v>92</v>
      </c>
      <c r="S1" t="s">
        <v>93</v>
      </c>
      <c r="T1" t="s">
        <v>94</v>
      </c>
      <c r="U1" t="s">
        <v>95</v>
      </c>
      <c r="V1" t="s">
        <v>96</v>
      </c>
      <c r="W1" t="s">
        <v>97</v>
      </c>
      <c r="X1" t="s">
        <v>98</v>
      </c>
      <c r="Y1" t="s">
        <v>99</v>
      </c>
      <c r="Z1" t="s">
        <v>100</v>
      </c>
      <c r="AA1" t="s">
        <v>101</v>
      </c>
      <c r="AB1" t="s">
        <v>102</v>
      </c>
      <c r="AC1" t="s">
        <v>103</v>
      </c>
      <c r="AD1" t="s">
        <v>104</v>
      </c>
      <c r="AE1" t="s">
        <v>105</v>
      </c>
      <c r="AF1" t="s">
        <v>106</v>
      </c>
      <c r="AG1" t="s">
        <v>107</v>
      </c>
      <c r="AH1" t="s">
        <v>108</v>
      </c>
      <c r="AI1" t="s">
        <v>109</v>
      </c>
      <c r="AJ1" t="s">
        <v>110</v>
      </c>
      <c r="AK1" t="s">
        <v>111</v>
      </c>
      <c r="AL1" t="s">
        <v>112</v>
      </c>
      <c r="AM1" t="s">
        <v>113</v>
      </c>
      <c r="AN1" t="s">
        <v>114</v>
      </c>
      <c r="AO1" t="s">
        <v>115</v>
      </c>
      <c r="AP1" t="s">
        <v>116</v>
      </c>
      <c r="AQ1" t="s">
        <v>117</v>
      </c>
      <c r="AR1" t="s">
        <v>118</v>
      </c>
      <c r="AS1" t="s">
        <v>119</v>
      </c>
      <c r="AT1" t="s">
        <v>120</v>
      </c>
      <c r="AU1" t="s">
        <v>121</v>
      </c>
      <c r="AV1" t="s">
        <v>122</v>
      </c>
      <c r="AW1" t="s">
        <v>123</v>
      </c>
      <c r="AX1" t="s">
        <v>124</v>
      </c>
      <c r="AY1" t="s">
        <v>125</v>
      </c>
      <c r="AZ1" t="s">
        <v>126</v>
      </c>
      <c r="BA1" t="s">
        <v>127</v>
      </c>
      <c r="BB1" t="s">
        <v>128</v>
      </c>
      <c r="BC1" t="s">
        <v>129</v>
      </c>
      <c r="BD1" t="s">
        <v>77</v>
      </c>
      <c r="BE1" t="s">
        <v>130</v>
      </c>
      <c r="BF1" t="s">
        <v>131</v>
      </c>
      <c r="BG1" t="s">
        <v>80</v>
      </c>
      <c r="BH1" t="s">
        <v>83</v>
      </c>
      <c r="BI1" t="s">
        <v>93</v>
      </c>
      <c r="BJ1" t="s">
        <v>96</v>
      </c>
      <c r="BK1" t="s">
        <v>97</v>
      </c>
      <c r="BL1" t="s">
        <v>113</v>
      </c>
    </row>
    <row r="2" spans="1:64">
      <c r="A2" t="s">
        <v>132</v>
      </c>
      <c r="B2" t="s">
        <v>133</v>
      </c>
      <c r="C2" t="s">
        <v>134</v>
      </c>
      <c r="D2" t="s">
        <v>134</v>
      </c>
      <c r="E2" t="s">
        <v>134</v>
      </c>
      <c r="F2" t="s">
        <v>134</v>
      </c>
      <c r="G2" t="s">
        <v>134</v>
      </c>
      <c r="H2" t="s">
        <v>134</v>
      </c>
      <c r="I2" t="s">
        <v>134</v>
      </c>
      <c r="J2" t="s">
        <v>134</v>
      </c>
      <c r="K2" t="s">
        <v>134</v>
      </c>
      <c r="L2" t="s">
        <v>134</v>
      </c>
      <c r="M2" t="s">
        <v>134</v>
      </c>
      <c r="N2" t="s">
        <v>134</v>
      </c>
      <c r="O2" t="s">
        <v>134</v>
      </c>
      <c r="P2" t="s">
        <v>134</v>
      </c>
      <c r="Q2" t="s">
        <v>134</v>
      </c>
      <c r="R2" t="s">
        <v>134</v>
      </c>
      <c r="S2" t="s">
        <v>134</v>
      </c>
      <c r="T2" t="s">
        <v>134</v>
      </c>
      <c r="U2" t="s">
        <v>134</v>
      </c>
      <c r="V2" t="s">
        <v>134</v>
      </c>
      <c r="W2" t="s">
        <v>134</v>
      </c>
      <c r="X2" t="s">
        <v>134</v>
      </c>
      <c r="Y2" t="s">
        <v>134</v>
      </c>
      <c r="Z2" t="s">
        <v>134</v>
      </c>
      <c r="AA2" t="s">
        <v>134</v>
      </c>
      <c r="AB2" t="s">
        <v>134</v>
      </c>
      <c r="AC2" t="s">
        <v>134</v>
      </c>
      <c r="AD2" t="s">
        <v>134</v>
      </c>
      <c r="AE2" t="s">
        <v>134</v>
      </c>
      <c r="AF2" t="s">
        <v>134</v>
      </c>
      <c r="AG2" t="s">
        <v>134</v>
      </c>
      <c r="AH2" t="s">
        <v>134</v>
      </c>
      <c r="AI2" t="s">
        <v>134</v>
      </c>
      <c r="AJ2" t="s">
        <v>134</v>
      </c>
      <c r="AK2" t="s">
        <v>134</v>
      </c>
      <c r="AL2" t="s">
        <v>134</v>
      </c>
      <c r="AM2" t="s">
        <v>134</v>
      </c>
      <c r="AN2" t="s">
        <v>134</v>
      </c>
      <c r="AO2" t="s">
        <v>135</v>
      </c>
      <c r="AP2" t="s">
        <v>135</v>
      </c>
      <c r="AQ2" t="s">
        <v>135</v>
      </c>
      <c r="AR2" t="s">
        <v>135</v>
      </c>
      <c r="AS2" t="s">
        <v>135</v>
      </c>
      <c r="AT2" t="s">
        <v>135</v>
      </c>
      <c r="AU2" t="s">
        <v>135</v>
      </c>
      <c r="AV2" t="s">
        <v>135</v>
      </c>
      <c r="AW2" t="s">
        <v>135</v>
      </c>
      <c r="AX2" t="s">
        <v>135</v>
      </c>
      <c r="AY2" t="s">
        <v>135</v>
      </c>
      <c r="AZ2" t="s">
        <v>135</v>
      </c>
      <c r="BA2" t="s">
        <v>135</v>
      </c>
      <c r="BB2" t="s">
        <v>135</v>
      </c>
      <c r="BC2" t="s">
        <v>135</v>
      </c>
      <c r="BD2" t="s">
        <v>134</v>
      </c>
      <c r="BE2" t="s">
        <v>134</v>
      </c>
      <c r="BF2" t="s">
        <v>134</v>
      </c>
      <c r="BG2" t="s">
        <v>134</v>
      </c>
      <c r="BH2" t="s">
        <v>134</v>
      </c>
      <c r="BI2" t="s">
        <v>134</v>
      </c>
      <c r="BJ2" t="s">
        <v>134</v>
      </c>
      <c r="BK2" t="s">
        <v>134</v>
      </c>
      <c r="BL2" t="s">
        <v>134</v>
      </c>
    </row>
    <row r="3" spans="1:64">
      <c r="A3" t="s">
        <v>8</v>
      </c>
      <c r="B3">
        <v>1.84</v>
      </c>
      <c r="C3" t="s">
        <v>136</v>
      </c>
      <c r="D3">
        <v>13.9</v>
      </c>
      <c r="E3">
        <v>1.2</v>
      </c>
      <c r="F3">
        <v>29.1</v>
      </c>
      <c r="G3">
        <v>50</v>
      </c>
      <c r="H3">
        <v>0.08</v>
      </c>
      <c r="I3">
        <v>803</v>
      </c>
      <c r="J3">
        <v>0.33</v>
      </c>
      <c r="K3">
        <v>0.35</v>
      </c>
      <c r="L3">
        <v>0.06</v>
      </c>
      <c r="M3">
        <v>3.6</v>
      </c>
      <c r="N3">
        <v>0.23</v>
      </c>
      <c r="O3">
        <v>2.8</v>
      </c>
      <c r="P3">
        <v>0.05</v>
      </c>
      <c r="Q3">
        <v>0.6</v>
      </c>
      <c r="R3">
        <v>0.08</v>
      </c>
      <c r="S3" t="s">
        <v>137</v>
      </c>
      <c r="T3">
        <v>16.899999999999999</v>
      </c>
      <c r="U3">
        <v>0.8</v>
      </c>
      <c r="V3">
        <v>8</v>
      </c>
      <c r="W3" t="s">
        <v>138</v>
      </c>
      <c r="X3">
        <v>0.17</v>
      </c>
      <c r="Y3">
        <v>1</v>
      </c>
      <c r="Z3">
        <v>0.3</v>
      </c>
      <c r="AA3">
        <v>1</v>
      </c>
      <c r="AB3">
        <v>17.7</v>
      </c>
      <c r="AC3">
        <v>0.8</v>
      </c>
      <c r="AD3">
        <v>0.02</v>
      </c>
      <c r="AE3">
        <v>0.08</v>
      </c>
      <c r="AF3" t="s">
        <v>139</v>
      </c>
      <c r="AG3">
        <v>0.01</v>
      </c>
      <c r="AH3" t="s">
        <v>140</v>
      </c>
      <c r="AI3">
        <v>516</v>
      </c>
      <c r="AJ3">
        <v>4</v>
      </c>
      <c r="AK3">
        <v>1.7</v>
      </c>
      <c r="AL3">
        <v>0.43</v>
      </c>
      <c r="AM3">
        <v>35</v>
      </c>
      <c r="AN3">
        <v>109</v>
      </c>
      <c r="AO3">
        <v>19.350000000000001</v>
      </c>
      <c r="AP3">
        <v>0.98</v>
      </c>
      <c r="AQ3">
        <v>40.700000000000003</v>
      </c>
      <c r="AR3">
        <v>0.6</v>
      </c>
      <c r="AS3">
        <v>11.85</v>
      </c>
      <c r="AT3">
        <v>0.06</v>
      </c>
      <c r="AU3" t="s">
        <v>141</v>
      </c>
      <c r="AV3">
        <v>0.1</v>
      </c>
      <c r="AW3">
        <v>24.2</v>
      </c>
      <c r="AX3">
        <v>0.34</v>
      </c>
      <c r="AY3">
        <v>0.02</v>
      </c>
      <c r="AZ3" t="s">
        <v>141</v>
      </c>
      <c r="BA3" t="s">
        <v>141</v>
      </c>
      <c r="BB3">
        <v>2.4</v>
      </c>
      <c r="BC3">
        <v>100.5</v>
      </c>
      <c r="BD3">
        <v>1.2</v>
      </c>
      <c r="BE3">
        <v>14</v>
      </c>
      <c r="BF3" t="s">
        <v>139</v>
      </c>
      <c r="BG3">
        <v>145</v>
      </c>
      <c r="BH3">
        <v>1350</v>
      </c>
      <c r="BI3">
        <v>3</v>
      </c>
      <c r="BJ3">
        <v>622</v>
      </c>
      <c r="BK3" t="s">
        <v>137</v>
      </c>
      <c r="BL3">
        <v>151</v>
      </c>
    </row>
    <row r="4" spans="1:64">
      <c r="A4" t="s">
        <v>9</v>
      </c>
      <c r="B4">
        <v>3.49</v>
      </c>
      <c r="C4" t="s">
        <v>136</v>
      </c>
      <c r="D4">
        <v>6.4</v>
      </c>
      <c r="E4">
        <v>2.7</v>
      </c>
      <c r="F4">
        <v>21.5</v>
      </c>
      <c r="G4" t="s">
        <v>142</v>
      </c>
      <c r="H4">
        <v>0.06</v>
      </c>
      <c r="I4">
        <v>356</v>
      </c>
      <c r="J4">
        <v>0.46</v>
      </c>
      <c r="K4">
        <v>0.37</v>
      </c>
      <c r="L4">
        <v>0.08</v>
      </c>
      <c r="M4">
        <v>3</v>
      </c>
      <c r="N4">
        <v>0.36</v>
      </c>
      <c r="O4">
        <v>3.6</v>
      </c>
      <c r="P4">
        <v>0.08</v>
      </c>
      <c r="Q4">
        <v>1.2</v>
      </c>
      <c r="R4">
        <v>0.09</v>
      </c>
      <c r="S4" t="s">
        <v>137</v>
      </c>
      <c r="T4">
        <v>21</v>
      </c>
      <c r="U4">
        <v>1.8</v>
      </c>
      <c r="V4" t="s">
        <v>138</v>
      </c>
      <c r="W4" t="s">
        <v>138</v>
      </c>
      <c r="X4">
        <v>0.34</v>
      </c>
      <c r="Y4">
        <v>0.4</v>
      </c>
      <c r="Z4">
        <v>0.46</v>
      </c>
      <c r="AA4">
        <v>1</v>
      </c>
      <c r="AB4">
        <v>7.9</v>
      </c>
      <c r="AC4">
        <v>0.9</v>
      </c>
      <c r="AD4">
        <v>0.06</v>
      </c>
      <c r="AE4">
        <v>0.09</v>
      </c>
      <c r="AF4" t="s">
        <v>139</v>
      </c>
      <c r="AG4">
        <v>0.03</v>
      </c>
      <c r="AH4">
        <v>7.0000000000000007E-2</v>
      </c>
      <c r="AI4">
        <v>581</v>
      </c>
      <c r="AJ4">
        <v>4</v>
      </c>
      <c r="AK4">
        <v>2.2999999999999998</v>
      </c>
      <c r="AL4">
        <v>0.61</v>
      </c>
      <c r="AM4">
        <v>56</v>
      </c>
      <c r="AN4">
        <v>145</v>
      </c>
      <c r="AO4">
        <v>12.2</v>
      </c>
      <c r="AP4">
        <v>0.57999999999999996</v>
      </c>
      <c r="AQ4">
        <v>41.2</v>
      </c>
      <c r="AR4">
        <v>0.56000000000000005</v>
      </c>
      <c r="AS4">
        <v>11.1</v>
      </c>
      <c r="AT4">
        <v>0.02</v>
      </c>
      <c r="AU4" t="s">
        <v>141</v>
      </c>
      <c r="AV4">
        <v>0.12</v>
      </c>
      <c r="AW4">
        <v>29.8</v>
      </c>
      <c r="AX4">
        <v>0.35</v>
      </c>
      <c r="AY4">
        <v>0.09</v>
      </c>
      <c r="AZ4" t="s">
        <v>141</v>
      </c>
      <c r="BA4" t="s">
        <v>141</v>
      </c>
      <c r="BB4">
        <v>2.5099999999999998</v>
      </c>
      <c r="BC4">
        <v>98.5</v>
      </c>
      <c r="BD4">
        <v>0.8</v>
      </c>
      <c r="BE4">
        <v>7</v>
      </c>
      <c r="BF4" t="s">
        <v>139</v>
      </c>
      <c r="BG4">
        <v>162</v>
      </c>
      <c r="BH4">
        <v>749</v>
      </c>
      <c r="BI4">
        <v>6</v>
      </c>
      <c r="BJ4">
        <v>609</v>
      </c>
      <c r="BK4" t="s">
        <v>137</v>
      </c>
      <c r="BL4">
        <v>156</v>
      </c>
    </row>
    <row r="5" spans="1:64">
      <c r="A5" t="s">
        <v>10</v>
      </c>
      <c r="B5">
        <v>7.59</v>
      </c>
      <c r="C5" t="s">
        <v>136</v>
      </c>
      <c r="D5">
        <v>8.6999999999999993</v>
      </c>
      <c r="E5">
        <v>1.8</v>
      </c>
      <c r="F5">
        <v>29.5</v>
      </c>
      <c r="G5">
        <v>10</v>
      </c>
      <c r="H5">
        <v>0.04</v>
      </c>
      <c r="I5">
        <v>783</v>
      </c>
      <c r="J5">
        <v>0.49</v>
      </c>
      <c r="K5">
        <v>0.43</v>
      </c>
      <c r="L5">
        <v>0.09</v>
      </c>
      <c r="M5">
        <v>2.9</v>
      </c>
      <c r="N5">
        <v>0.33</v>
      </c>
      <c r="O5">
        <v>3.3</v>
      </c>
      <c r="P5">
        <v>0.1</v>
      </c>
      <c r="Q5">
        <v>0.7</v>
      </c>
      <c r="R5">
        <v>0.09</v>
      </c>
      <c r="S5" t="s">
        <v>137</v>
      </c>
      <c r="T5">
        <v>19.100000000000001</v>
      </c>
      <c r="U5">
        <v>1.7</v>
      </c>
      <c r="V5">
        <v>12</v>
      </c>
      <c r="W5" t="s">
        <v>138</v>
      </c>
      <c r="X5">
        <v>0.25</v>
      </c>
      <c r="Y5">
        <v>0.7</v>
      </c>
      <c r="Z5">
        <v>0.32</v>
      </c>
      <c r="AA5">
        <v>1</v>
      </c>
      <c r="AB5">
        <v>13</v>
      </c>
      <c r="AC5">
        <v>0.8</v>
      </c>
      <c r="AD5">
        <v>0.05</v>
      </c>
      <c r="AE5">
        <v>0.06</v>
      </c>
      <c r="AF5" t="s">
        <v>139</v>
      </c>
      <c r="AG5">
        <v>0.02</v>
      </c>
      <c r="AH5">
        <v>0.05</v>
      </c>
      <c r="AI5">
        <v>492</v>
      </c>
      <c r="AJ5">
        <v>4</v>
      </c>
      <c r="AK5">
        <v>2.6</v>
      </c>
      <c r="AL5">
        <v>0.55000000000000004</v>
      </c>
      <c r="AM5">
        <v>79</v>
      </c>
      <c r="AN5">
        <v>122</v>
      </c>
      <c r="AO5">
        <v>15.45</v>
      </c>
      <c r="AP5">
        <v>0.65</v>
      </c>
      <c r="AQ5">
        <v>39.5</v>
      </c>
      <c r="AR5">
        <v>0.76</v>
      </c>
      <c r="AS5">
        <v>12.9</v>
      </c>
      <c r="AT5">
        <v>0.03</v>
      </c>
      <c r="AU5" t="s">
        <v>141</v>
      </c>
      <c r="AV5">
        <v>0.1</v>
      </c>
      <c r="AW5">
        <v>25.8</v>
      </c>
      <c r="AX5">
        <v>0.35</v>
      </c>
      <c r="AY5" t="s">
        <v>141</v>
      </c>
      <c r="AZ5">
        <v>0.01</v>
      </c>
      <c r="BA5" t="s">
        <v>141</v>
      </c>
      <c r="BB5">
        <v>2.7</v>
      </c>
      <c r="BC5">
        <v>98.3</v>
      </c>
      <c r="BD5">
        <v>1.4</v>
      </c>
      <c r="BE5">
        <v>21</v>
      </c>
      <c r="BF5" t="s">
        <v>139</v>
      </c>
      <c r="BG5">
        <v>162</v>
      </c>
      <c r="BH5">
        <v>1385</v>
      </c>
      <c r="BI5">
        <v>6</v>
      </c>
      <c r="BJ5">
        <v>688</v>
      </c>
      <c r="BK5" t="s">
        <v>137</v>
      </c>
      <c r="BL5">
        <v>178</v>
      </c>
    </row>
    <row r="6" spans="1:64">
      <c r="A6" t="s">
        <v>11</v>
      </c>
      <c r="B6">
        <v>5.17</v>
      </c>
      <c r="C6" t="s">
        <v>136</v>
      </c>
      <c r="D6">
        <v>6.9</v>
      </c>
      <c r="E6">
        <v>2</v>
      </c>
      <c r="F6">
        <v>40.9</v>
      </c>
      <c r="G6">
        <v>50</v>
      </c>
      <c r="H6">
        <v>0.04</v>
      </c>
      <c r="I6">
        <v>1005</v>
      </c>
      <c r="J6">
        <v>0.52</v>
      </c>
      <c r="K6">
        <v>0.41</v>
      </c>
      <c r="L6">
        <v>7.0000000000000007E-2</v>
      </c>
      <c r="M6">
        <v>2.2000000000000002</v>
      </c>
      <c r="N6">
        <v>0.45</v>
      </c>
      <c r="O6">
        <v>2.5</v>
      </c>
      <c r="P6">
        <v>0.1</v>
      </c>
      <c r="Q6">
        <v>0.7</v>
      </c>
      <c r="R6">
        <v>0.08</v>
      </c>
      <c r="S6" t="s">
        <v>137</v>
      </c>
      <c r="T6">
        <v>13.7</v>
      </c>
      <c r="U6">
        <v>1.8</v>
      </c>
      <c r="V6">
        <v>25</v>
      </c>
      <c r="W6" t="s">
        <v>138</v>
      </c>
      <c r="X6">
        <v>0.36</v>
      </c>
      <c r="Y6">
        <v>0.5</v>
      </c>
      <c r="Z6">
        <v>0.5</v>
      </c>
      <c r="AA6">
        <v>1</v>
      </c>
      <c r="AB6">
        <v>5.6</v>
      </c>
      <c r="AC6">
        <v>0.7</v>
      </c>
      <c r="AD6">
        <v>7.0000000000000007E-2</v>
      </c>
      <c r="AE6">
        <v>0.06</v>
      </c>
      <c r="AF6" t="s">
        <v>139</v>
      </c>
      <c r="AG6">
        <v>0.03</v>
      </c>
      <c r="AH6">
        <v>0.05</v>
      </c>
      <c r="AI6">
        <v>402</v>
      </c>
      <c r="AJ6">
        <v>4</v>
      </c>
      <c r="AK6">
        <v>3.1</v>
      </c>
      <c r="AL6">
        <v>0.5</v>
      </c>
      <c r="AM6">
        <v>84</v>
      </c>
      <c r="AN6">
        <v>94</v>
      </c>
      <c r="AO6">
        <v>20.7</v>
      </c>
      <c r="AP6">
        <v>0.4</v>
      </c>
      <c r="AQ6">
        <v>37.9</v>
      </c>
      <c r="AR6">
        <v>0.39</v>
      </c>
      <c r="AS6">
        <v>17.100000000000001</v>
      </c>
      <c r="AT6">
        <v>0.03</v>
      </c>
      <c r="AU6" t="s">
        <v>141</v>
      </c>
      <c r="AV6">
        <v>0.08</v>
      </c>
      <c r="AW6">
        <v>19.55</v>
      </c>
      <c r="AX6">
        <v>0.31</v>
      </c>
      <c r="AY6">
        <v>0.03</v>
      </c>
      <c r="AZ6" t="s">
        <v>141</v>
      </c>
      <c r="BA6" t="s">
        <v>141</v>
      </c>
      <c r="BB6">
        <v>2.7</v>
      </c>
      <c r="BC6">
        <v>99.2</v>
      </c>
      <c r="BD6">
        <v>1.4</v>
      </c>
      <c r="BE6">
        <v>5</v>
      </c>
      <c r="BF6" t="s">
        <v>139</v>
      </c>
      <c r="BG6">
        <v>168</v>
      </c>
      <c r="BH6">
        <v>1580</v>
      </c>
      <c r="BI6">
        <v>5</v>
      </c>
      <c r="BJ6">
        <v>776</v>
      </c>
      <c r="BK6" t="s">
        <v>137</v>
      </c>
      <c r="BL6">
        <v>188</v>
      </c>
    </row>
    <row r="7" spans="1:64">
      <c r="A7" t="s">
        <v>12</v>
      </c>
      <c r="B7">
        <v>5.25</v>
      </c>
      <c r="C7" t="s">
        <v>136</v>
      </c>
      <c r="D7">
        <v>14.4</v>
      </c>
      <c r="E7">
        <v>11.3</v>
      </c>
      <c r="F7">
        <v>23.5</v>
      </c>
      <c r="G7">
        <v>40</v>
      </c>
      <c r="H7">
        <v>0.04</v>
      </c>
      <c r="I7">
        <v>105</v>
      </c>
      <c r="J7">
        <v>1.93</v>
      </c>
      <c r="K7">
        <v>0.96</v>
      </c>
      <c r="L7">
        <v>0.42</v>
      </c>
      <c r="M7">
        <v>4.2</v>
      </c>
      <c r="N7">
        <v>2.0699999999999998</v>
      </c>
      <c r="O7">
        <v>3.8</v>
      </c>
      <c r="P7">
        <v>0.36</v>
      </c>
      <c r="Q7">
        <v>4</v>
      </c>
      <c r="R7">
        <v>0.16</v>
      </c>
      <c r="S7" t="s">
        <v>137</v>
      </c>
      <c r="T7">
        <v>20.7</v>
      </c>
      <c r="U7">
        <v>9.1999999999999993</v>
      </c>
      <c r="V7">
        <v>8</v>
      </c>
      <c r="W7" t="s">
        <v>138</v>
      </c>
      <c r="X7">
        <v>1.69</v>
      </c>
      <c r="Y7">
        <v>0.8</v>
      </c>
      <c r="Z7">
        <v>2.38</v>
      </c>
      <c r="AA7">
        <v>1</v>
      </c>
      <c r="AB7">
        <v>10</v>
      </c>
      <c r="AC7">
        <v>0.8</v>
      </c>
      <c r="AD7">
        <v>0.3</v>
      </c>
      <c r="AE7">
        <v>0.15</v>
      </c>
      <c r="AF7" t="s">
        <v>139</v>
      </c>
      <c r="AG7">
        <v>0.1</v>
      </c>
      <c r="AH7">
        <v>0.09</v>
      </c>
      <c r="AI7">
        <v>761</v>
      </c>
      <c r="AJ7">
        <v>5</v>
      </c>
      <c r="AK7">
        <v>9.1999999999999993</v>
      </c>
      <c r="AL7">
        <v>0.81</v>
      </c>
      <c r="AM7">
        <v>32</v>
      </c>
      <c r="AN7">
        <v>145</v>
      </c>
      <c r="AO7">
        <v>13.75</v>
      </c>
      <c r="AP7">
        <v>0.81</v>
      </c>
      <c r="AQ7">
        <v>41.2</v>
      </c>
      <c r="AR7">
        <v>1.02</v>
      </c>
      <c r="AS7">
        <v>11.55</v>
      </c>
      <c r="AT7">
        <v>0.09</v>
      </c>
      <c r="AU7">
        <v>0.02</v>
      </c>
      <c r="AV7">
        <v>0.19</v>
      </c>
      <c r="AW7">
        <v>28.5</v>
      </c>
      <c r="AX7">
        <v>0.35</v>
      </c>
      <c r="AY7">
        <v>0.22</v>
      </c>
      <c r="AZ7" t="s">
        <v>141</v>
      </c>
      <c r="BA7" t="s">
        <v>141</v>
      </c>
      <c r="BB7">
        <v>1.5</v>
      </c>
      <c r="BC7">
        <v>99.2</v>
      </c>
      <c r="BD7">
        <v>0.8</v>
      </c>
      <c r="BE7">
        <v>6</v>
      </c>
      <c r="BF7" t="s">
        <v>139</v>
      </c>
      <c r="BG7">
        <v>149</v>
      </c>
      <c r="BH7">
        <v>264</v>
      </c>
      <c r="BI7">
        <v>3</v>
      </c>
      <c r="BJ7">
        <v>559</v>
      </c>
      <c r="BK7" t="s">
        <v>137</v>
      </c>
      <c r="BL7">
        <v>177</v>
      </c>
    </row>
    <row r="8" spans="1:64">
      <c r="A8" t="s">
        <v>13</v>
      </c>
      <c r="B8">
        <v>5.36</v>
      </c>
      <c r="C8" t="s">
        <v>136</v>
      </c>
      <c r="D8">
        <v>6.6</v>
      </c>
      <c r="E8">
        <v>1.9</v>
      </c>
      <c r="F8">
        <v>33</v>
      </c>
      <c r="G8">
        <v>60</v>
      </c>
      <c r="H8">
        <v>0.03</v>
      </c>
      <c r="I8">
        <v>581</v>
      </c>
      <c r="J8">
        <v>0.39</v>
      </c>
      <c r="K8">
        <v>0.31</v>
      </c>
      <c r="L8">
        <v>0.09</v>
      </c>
      <c r="M8">
        <v>2.6</v>
      </c>
      <c r="N8">
        <v>0.37</v>
      </c>
      <c r="O8">
        <v>3</v>
      </c>
      <c r="P8">
        <v>0.08</v>
      </c>
      <c r="Q8">
        <v>0.6</v>
      </c>
      <c r="R8">
        <v>0.08</v>
      </c>
      <c r="S8" t="s">
        <v>137</v>
      </c>
      <c r="T8">
        <v>16.7</v>
      </c>
      <c r="U8">
        <v>1.5</v>
      </c>
      <c r="V8">
        <v>14</v>
      </c>
      <c r="W8" t="s">
        <v>138</v>
      </c>
      <c r="X8">
        <v>0.28000000000000003</v>
      </c>
      <c r="Y8">
        <v>0.6</v>
      </c>
      <c r="Z8">
        <v>0.48</v>
      </c>
      <c r="AA8">
        <v>1</v>
      </c>
      <c r="AB8">
        <v>5.4</v>
      </c>
      <c r="AC8">
        <v>0.7</v>
      </c>
      <c r="AD8">
        <v>0.06</v>
      </c>
      <c r="AE8">
        <v>0.08</v>
      </c>
      <c r="AF8" t="s">
        <v>139</v>
      </c>
      <c r="AG8">
        <v>0.02</v>
      </c>
      <c r="AH8">
        <v>0.05</v>
      </c>
      <c r="AI8">
        <v>533</v>
      </c>
      <c r="AJ8">
        <v>5</v>
      </c>
      <c r="AK8">
        <v>2.5</v>
      </c>
      <c r="AL8">
        <v>0.48</v>
      </c>
      <c r="AM8">
        <v>56</v>
      </c>
      <c r="AN8">
        <v>123</v>
      </c>
      <c r="AO8">
        <v>18.75</v>
      </c>
      <c r="AP8">
        <v>0.45</v>
      </c>
      <c r="AQ8">
        <v>38.799999999999997</v>
      </c>
      <c r="AR8">
        <v>0.32</v>
      </c>
      <c r="AS8">
        <v>15.6</v>
      </c>
      <c r="AT8">
        <v>0.04</v>
      </c>
      <c r="AU8" t="s">
        <v>141</v>
      </c>
      <c r="AV8">
        <v>0.09</v>
      </c>
      <c r="AW8">
        <v>22</v>
      </c>
      <c r="AX8">
        <v>0.32</v>
      </c>
      <c r="AY8">
        <v>0.04</v>
      </c>
      <c r="AZ8" t="s">
        <v>141</v>
      </c>
      <c r="BA8" t="s">
        <v>141</v>
      </c>
      <c r="BB8">
        <v>2.4</v>
      </c>
      <c r="BC8">
        <v>98.8</v>
      </c>
      <c r="BD8">
        <v>0.6</v>
      </c>
      <c r="BE8" t="s">
        <v>138</v>
      </c>
      <c r="BF8" t="s">
        <v>139</v>
      </c>
      <c r="BG8">
        <v>169</v>
      </c>
      <c r="BH8">
        <v>934</v>
      </c>
      <c r="BI8">
        <v>6</v>
      </c>
      <c r="BJ8">
        <v>725</v>
      </c>
      <c r="BK8" t="s">
        <v>137</v>
      </c>
      <c r="BL8">
        <v>187</v>
      </c>
    </row>
    <row r="9" spans="1:64">
      <c r="A9" t="s">
        <v>14</v>
      </c>
      <c r="B9">
        <v>5.25</v>
      </c>
      <c r="C9" t="s">
        <v>136</v>
      </c>
      <c r="D9">
        <v>6.3</v>
      </c>
      <c r="E9">
        <v>2.2999999999999998</v>
      </c>
      <c r="F9">
        <v>37.700000000000003</v>
      </c>
      <c r="G9">
        <v>30</v>
      </c>
      <c r="H9">
        <v>0.03</v>
      </c>
      <c r="I9">
        <v>912</v>
      </c>
      <c r="J9">
        <v>0.54</v>
      </c>
      <c r="K9">
        <v>0.32</v>
      </c>
      <c r="L9">
        <v>0.06</v>
      </c>
      <c r="M9">
        <v>2.9</v>
      </c>
      <c r="N9">
        <v>0.4</v>
      </c>
      <c r="O9">
        <v>2.8</v>
      </c>
      <c r="P9">
        <v>0.09</v>
      </c>
      <c r="Q9">
        <v>0.8</v>
      </c>
      <c r="R9">
        <v>0.09</v>
      </c>
      <c r="S9" t="s">
        <v>137</v>
      </c>
      <c r="T9">
        <v>13</v>
      </c>
      <c r="U9">
        <v>1.6</v>
      </c>
      <c r="V9">
        <v>18</v>
      </c>
      <c r="W9" t="s">
        <v>138</v>
      </c>
      <c r="X9">
        <v>0.31</v>
      </c>
      <c r="Y9">
        <v>0.4</v>
      </c>
      <c r="Z9">
        <v>0.43</v>
      </c>
      <c r="AA9">
        <v>1</v>
      </c>
      <c r="AB9">
        <v>6.5</v>
      </c>
      <c r="AC9">
        <v>0.7</v>
      </c>
      <c r="AD9">
        <v>0.05</v>
      </c>
      <c r="AE9">
        <v>7.0000000000000007E-2</v>
      </c>
      <c r="AF9" t="s">
        <v>139</v>
      </c>
      <c r="AG9">
        <v>0.05</v>
      </c>
      <c r="AH9">
        <v>0.05</v>
      </c>
      <c r="AI9">
        <v>366</v>
      </c>
      <c r="AJ9">
        <v>4</v>
      </c>
      <c r="AK9">
        <v>2.4</v>
      </c>
      <c r="AL9">
        <v>0.48</v>
      </c>
      <c r="AM9">
        <v>51</v>
      </c>
      <c r="AN9">
        <v>96</v>
      </c>
      <c r="AO9">
        <v>19.399999999999999</v>
      </c>
      <c r="AP9">
        <v>0.66</v>
      </c>
      <c r="AQ9">
        <v>39.9</v>
      </c>
      <c r="AR9">
        <v>0.35</v>
      </c>
      <c r="AS9">
        <v>15.85</v>
      </c>
      <c r="AT9">
        <v>0.06</v>
      </c>
      <c r="AU9">
        <v>0.03</v>
      </c>
      <c r="AV9">
        <v>0.08</v>
      </c>
      <c r="AW9">
        <v>21.5</v>
      </c>
      <c r="AX9">
        <v>0.34</v>
      </c>
      <c r="AY9">
        <v>0.03</v>
      </c>
      <c r="AZ9" t="s">
        <v>141</v>
      </c>
      <c r="BA9" t="s">
        <v>141</v>
      </c>
      <c r="BB9">
        <v>2.4</v>
      </c>
      <c r="BC9">
        <v>100.5</v>
      </c>
      <c r="BD9">
        <v>1.6</v>
      </c>
      <c r="BE9">
        <v>5</v>
      </c>
      <c r="BF9" t="s">
        <v>139</v>
      </c>
      <c r="BG9">
        <v>175</v>
      </c>
      <c r="BH9">
        <v>1570</v>
      </c>
      <c r="BI9">
        <v>4</v>
      </c>
      <c r="BJ9">
        <v>756</v>
      </c>
      <c r="BK9" t="s">
        <v>137</v>
      </c>
      <c r="BL9">
        <v>195</v>
      </c>
    </row>
    <row r="10" spans="1:64">
      <c r="A10" t="s">
        <v>15</v>
      </c>
      <c r="B10">
        <v>5.17</v>
      </c>
      <c r="C10" t="s">
        <v>136</v>
      </c>
      <c r="D10">
        <v>7.2</v>
      </c>
      <c r="E10">
        <v>4</v>
      </c>
      <c r="F10">
        <v>37.799999999999997</v>
      </c>
      <c r="G10">
        <v>30</v>
      </c>
      <c r="H10">
        <v>0.03</v>
      </c>
      <c r="I10">
        <v>743</v>
      </c>
      <c r="J10">
        <v>0.67</v>
      </c>
      <c r="K10">
        <v>0.48</v>
      </c>
      <c r="L10">
        <v>0.18</v>
      </c>
      <c r="M10">
        <v>2.7</v>
      </c>
      <c r="N10">
        <v>0.54</v>
      </c>
      <c r="O10">
        <v>2.9</v>
      </c>
      <c r="P10">
        <v>0.14000000000000001</v>
      </c>
      <c r="Q10">
        <v>1.4</v>
      </c>
      <c r="R10">
        <v>0.09</v>
      </c>
      <c r="S10" t="s">
        <v>137</v>
      </c>
      <c r="T10">
        <v>13.8</v>
      </c>
      <c r="U10">
        <v>3</v>
      </c>
      <c r="V10">
        <v>7</v>
      </c>
      <c r="W10" t="s">
        <v>138</v>
      </c>
      <c r="X10">
        <v>0.53</v>
      </c>
      <c r="Y10">
        <v>0.3</v>
      </c>
      <c r="Z10">
        <v>0.62</v>
      </c>
      <c r="AA10">
        <v>1</v>
      </c>
      <c r="AB10">
        <v>6.6</v>
      </c>
      <c r="AC10">
        <v>0.8</v>
      </c>
      <c r="AD10">
        <v>0.11</v>
      </c>
      <c r="AE10">
        <v>0.09</v>
      </c>
      <c r="AF10" t="s">
        <v>139</v>
      </c>
      <c r="AG10">
        <v>0.04</v>
      </c>
      <c r="AH10">
        <v>0.06</v>
      </c>
      <c r="AI10">
        <v>445</v>
      </c>
      <c r="AJ10">
        <v>4</v>
      </c>
      <c r="AK10">
        <v>3.5</v>
      </c>
      <c r="AL10">
        <v>0.62</v>
      </c>
      <c r="AM10">
        <v>62</v>
      </c>
      <c r="AN10">
        <v>93</v>
      </c>
      <c r="AO10">
        <v>20.5</v>
      </c>
      <c r="AP10">
        <v>0.57999999999999996</v>
      </c>
      <c r="AQ10">
        <v>38</v>
      </c>
      <c r="AR10">
        <v>0.49</v>
      </c>
      <c r="AS10">
        <v>16.600000000000001</v>
      </c>
      <c r="AT10">
        <v>0.05</v>
      </c>
      <c r="AU10">
        <v>0.01</v>
      </c>
      <c r="AV10">
        <v>7.0000000000000007E-2</v>
      </c>
      <c r="AW10">
        <v>19.75</v>
      </c>
      <c r="AX10">
        <v>0.32</v>
      </c>
      <c r="AY10">
        <v>0.12</v>
      </c>
      <c r="AZ10" t="s">
        <v>141</v>
      </c>
      <c r="BA10" t="s">
        <v>141</v>
      </c>
      <c r="BB10">
        <v>2.6</v>
      </c>
      <c r="BC10">
        <v>99.1</v>
      </c>
      <c r="BD10">
        <v>1</v>
      </c>
      <c r="BE10">
        <v>10</v>
      </c>
      <c r="BF10" t="s">
        <v>139</v>
      </c>
      <c r="BG10">
        <v>166</v>
      </c>
      <c r="BH10">
        <v>1260</v>
      </c>
      <c r="BI10">
        <v>2</v>
      </c>
      <c r="BJ10">
        <v>698</v>
      </c>
      <c r="BK10" t="s">
        <v>137</v>
      </c>
      <c r="BL10">
        <v>187</v>
      </c>
    </row>
    <row r="11" spans="1:64">
      <c r="A11" t="s">
        <v>16</v>
      </c>
      <c r="B11">
        <v>5.17</v>
      </c>
      <c r="C11" t="s">
        <v>136</v>
      </c>
      <c r="D11">
        <v>9.9</v>
      </c>
      <c r="E11">
        <v>6.4</v>
      </c>
      <c r="F11">
        <v>32.799999999999997</v>
      </c>
      <c r="G11">
        <v>20</v>
      </c>
      <c r="H11">
        <v>0.05</v>
      </c>
      <c r="I11">
        <v>488</v>
      </c>
      <c r="J11">
        <v>0.87</v>
      </c>
      <c r="K11">
        <v>0.51</v>
      </c>
      <c r="L11">
        <v>0.17</v>
      </c>
      <c r="M11">
        <v>3.5</v>
      </c>
      <c r="N11">
        <v>0.94</v>
      </c>
      <c r="O11">
        <v>2.7</v>
      </c>
      <c r="P11">
        <v>0.17</v>
      </c>
      <c r="Q11">
        <v>2.9</v>
      </c>
      <c r="R11">
        <v>0.1</v>
      </c>
      <c r="S11" t="s">
        <v>137</v>
      </c>
      <c r="T11">
        <v>12.9</v>
      </c>
      <c r="U11">
        <v>4.4000000000000004</v>
      </c>
      <c r="V11" t="s">
        <v>138</v>
      </c>
      <c r="W11" t="s">
        <v>138</v>
      </c>
      <c r="X11">
        <v>0.83</v>
      </c>
      <c r="Y11">
        <v>0.8</v>
      </c>
      <c r="Z11">
        <v>0.84</v>
      </c>
      <c r="AA11" t="s">
        <v>136</v>
      </c>
      <c r="AB11">
        <v>5.5</v>
      </c>
      <c r="AC11">
        <v>0.7</v>
      </c>
      <c r="AD11">
        <v>0.11</v>
      </c>
      <c r="AE11">
        <v>0.2</v>
      </c>
      <c r="AF11" t="s">
        <v>139</v>
      </c>
      <c r="AG11">
        <v>0.03</v>
      </c>
      <c r="AH11">
        <v>0.1</v>
      </c>
      <c r="AI11">
        <v>448</v>
      </c>
      <c r="AJ11">
        <v>5</v>
      </c>
      <c r="AK11">
        <v>3.8</v>
      </c>
      <c r="AL11">
        <v>0.51</v>
      </c>
      <c r="AM11">
        <v>62</v>
      </c>
      <c r="AN11">
        <v>93</v>
      </c>
      <c r="AO11">
        <v>19.05</v>
      </c>
      <c r="AP11">
        <v>0.79</v>
      </c>
      <c r="AQ11">
        <v>39.1</v>
      </c>
      <c r="AR11">
        <v>0.46</v>
      </c>
      <c r="AS11">
        <v>15.8</v>
      </c>
      <c r="AT11">
        <v>0.05</v>
      </c>
      <c r="AU11">
        <v>0.03</v>
      </c>
      <c r="AV11">
        <v>0.09</v>
      </c>
      <c r="AW11">
        <v>21.7</v>
      </c>
      <c r="AX11">
        <v>0.31</v>
      </c>
      <c r="AY11">
        <v>0.22</v>
      </c>
      <c r="AZ11" t="s">
        <v>141</v>
      </c>
      <c r="BA11" t="s">
        <v>141</v>
      </c>
      <c r="BB11">
        <v>3.01</v>
      </c>
      <c r="BC11">
        <v>100.5</v>
      </c>
      <c r="BD11">
        <v>1.3</v>
      </c>
      <c r="BE11">
        <v>16</v>
      </c>
      <c r="BF11" t="s">
        <v>139</v>
      </c>
      <c r="BG11">
        <v>161</v>
      </c>
      <c r="BH11">
        <v>928</v>
      </c>
      <c r="BI11">
        <v>2</v>
      </c>
      <c r="BJ11">
        <v>665</v>
      </c>
      <c r="BK11" t="s">
        <v>137</v>
      </c>
      <c r="BL11">
        <v>191</v>
      </c>
    </row>
    <row r="12" spans="1:64">
      <c r="A12" t="s">
        <v>17</v>
      </c>
      <c r="B12">
        <v>5.19</v>
      </c>
      <c r="C12" t="s">
        <v>136</v>
      </c>
      <c r="D12">
        <v>4.5</v>
      </c>
      <c r="E12">
        <v>1.9</v>
      </c>
      <c r="F12">
        <v>26</v>
      </c>
      <c r="G12">
        <v>10</v>
      </c>
      <c r="H12">
        <v>0.01</v>
      </c>
      <c r="I12">
        <v>1105</v>
      </c>
      <c r="J12">
        <v>0.63</v>
      </c>
      <c r="K12">
        <v>0.42</v>
      </c>
      <c r="L12">
        <v>0.09</v>
      </c>
      <c r="M12">
        <v>3</v>
      </c>
      <c r="N12">
        <v>0.52</v>
      </c>
      <c r="O12">
        <v>2.8</v>
      </c>
      <c r="P12">
        <v>0.1</v>
      </c>
      <c r="Q12">
        <v>0.5</v>
      </c>
      <c r="R12">
        <v>0.08</v>
      </c>
      <c r="S12" t="s">
        <v>137</v>
      </c>
      <c r="T12">
        <v>14.1</v>
      </c>
      <c r="U12">
        <v>1.6</v>
      </c>
      <c r="V12" t="s">
        <v>138</v>
      </c>
      <c r="W12" t="s">
        <v>138</v>
      </c>
      <c r="X12">
        <v>0.31</v>
      </c>
      <c r="Y12">
        <v>0.2</v>
      </c>
      <c r="Z12">
        <v>0.48</v>
      </c>
      <c r="AA12">
        <v>1</v>
      </c>
      <c r="AB12">
        <v>1.7</v>
      </c>
      <c r="AC12">
        <v>0.7</v>
      </c>
      <c r="AD12">
        <v>0.08</v>
      </c>
      <c r="AE12">
        <v>0.1</v>
      </c>
      <c r="AF12" t="s">
        <v>139</v>
      </c>
      <c r="AG12">
        <v>0.03</v>
      </c>
      <c r="AH12">
        <v>7.0000000000000007E-2</v>
      </c>
      <c r="AI12">
        <v>493</v>
      </c>
      <c r="AJ12">
        <v>4</v>
      </c>
      <c r="AK12">
        <v>2.8</v>
      </c>
      <c r="AL12">
        <v>0.49</v>
      </c>
      <c r="AM12">
        <v>27</v>
      </c>
      <c r="AN12">
        <v>92</v>
      </c>
      <c r="AO12">
        <v>17.75</v>
      </c>
      <c r="AP12">
        <v>0.59</v>
      </c>
      <c r="AQ12">
        <v>40.1</v>
      </c>
      <c r="AR12">
        <v>0.68</v>
      </c>
      <c r="AS12">
        <v>14.55</v>
      </c>
      <c r="AT12">
        <v>0.04</v>
      </c>
      <c r="AU12" t="s">
        <v>141</v>
      </c>
      <c r="AV12">
        <v>0.09</v>
      </c>
      <c r="AW12">
        <v>24.1</v>
      </c>
      <c r="AX12">
        <v>0.36</v>
      </c>
      <c r="AY12">
        <v>0.04</v>
      </c>
      <c r="AZ12" t="s">
        <v>141</v>
      </c>
      <c r="BA12" t="s">
        <v>141</v>
      </c>
      <c r="BB12">
        <v>2.8</v>
      </c>
      <c r="BC12">
        <v>101</v>
      </c>
      <c r="BD12">
        <v>1.5</v>
      </c>
      <c r="BE12">
        <v>24</v>
      </c>
      <c r="BF12" t="s">
        <v>139</v>
      </c>
      <c r="BG12">
        <v>150</v>
      </c>
      <c r="BH12">
        <v>1950</v>
      </c>
      <c r="BI12">
        <v>3</v>
      </c>
      <c r="BJ12">
        <v>626</v>
      </c>
      <c r="BK12" t="s">
        <v>137</v>
      </c>
      <c r="BL12">
        <v>188</v>
      </c>
    </row>
    <row r="13" spans="1:64">
      <c r="A13" t="s">
        <v>18</v>
      </c>
      <c r="B13">
        <v>6.25</v>
      </c>
      <c r="C13" t="s">
        <v>136</v>
      </c>
      <c r="D13">
        <v>5.0999999999999996</v>
      </c>
      <c r="E13">
        <v>2.4</v>
      </c>
      <c r="F13">
        <v>29</v>
      </c>
      <c r="G13">
        <v>10</v>
      </c>
      <c r="H13">
        <v>0.04</v>
      </c>
      <c r="I13">
        <v>704</v>
      </c>
      <c r="J13">
        <v>0.61</v>
      </c>
      <c r="K13">
        <v>0.31</v>
      </c>
      <c r="L13">
        <v>0.13</v>
      </c>
      <c r="M13">
        <v>2.8</v>
      </c>
      <c r="N13">
        <v>0.46</v>
      </c>
      <c r="O13">
        <v>2.9</v>
      </c>
      <c r="P13">
        <v>0.13</v>
      </c>
      <c r="Q13">
        <v>0.9</v>
      </c>
      <c r="R13">
        <v>0.06</v>
      </c>
      <c r="S13" t="s">
        <v>137</v>
      </c>
      <c r="T13">
        <v>14.7</v>
      </c>
      <c r="U13">
        <v>1.8</v>
      </c>
      <c r="V13" t="s">
        <v>138</v>
      </c>
      <c r="W13" t="s">
        <v>138</v>
      </c>
      <c r="X13">
        <v>0.35</v>
      </c>
      <c r="Y13">
        <v>0.4</v>
      </c>
      <c r="Z13">
        <v>0.49</v>
      </c>
      <c r="AA13">
        <v>1</v>
      </c>
      <c r="AB13">
        <v>2.6</v>
      </c>
      <c r="AC13">
        <v>0.8</v>
      </c>
      <c r="AD13">
        <v>0.06</v>
      </c>
      <c r="AE13">
        <v>0.14000000000000001</v>
      </c>
      <c r="AF13" t="s">
        <v>139</v>
      </c>
      <c r="AG13">
        <v>0.02</v>
      </c>
      <c r="AH13">
        <v>0.08</v>
      </c>
      <c r="AI13">
        <v>418</v>
      </c>
      <c r="AJ13">
        <v>4</v>
      </c>
      <c r="AK13">
        <v>2.7</v>
      </c>
      <c r="AL13">
        <v>0.45</v>
      </c>
      <c r="AM13">
        <v>29</v>
      </c>
      <c r="AN13">
        <v>91</v>
      </c>
      <c r="AO13">
        <v>17.25</v>
      </c>
      <c r="AP13">
        <v>0.62</v>
      </c>
      <c r="AQ13">
        <v>38.200000000000003</v>
      </c>
      <c r="AR13">
        <v>0.78</v>
      </c>
      <c r="AS13">
        <v>14.8</v>
      </c>
      <c r="AT13">
        <v>0.02</v>
      </c>
      <c r="AU13">
        <v>0.01</v>
      </c>
      <c r="AV13">
        <v>0.09</v>
      </c>
      <c r="AW13">
        <v>23.8</v>
      </c>
      <c r="AX13">
        <v>0.35</v>
      </c>
      <c r="AY13" t="s">
        <v>141</v>
      </c>
      <c r="AZ13" t="s">
        <v>141</v>
      </c>
      <c r="BA13" t="s">
        <v>141</v>
      </c>
      <c r="BB13">
        <v>3.89</v>
      </c>
      <c r="BC13">
        <v>99.8</v>
      </c>
      <c r="BD13">
        <v>1.3</v>
      </c>
      <c r="BE13">
        <v>24</v>
      </c>
      <c r="BF13" t="s">
        <v>139</v>
      </c>
      <c r="BG13">
        <v>154</v>
      </c>
      <c r="BH13">
        <v>1325</v>
      </c>
      <c r="BI13">
        <v>3</v>
      </c>
      <c r="BJ13">
        <v>601</v>
      </c>
      <c r="BK13" t="s">
        <v>137</v>
      </c>
      <c r="BL13">
        <v>176</v>
      </c>
    </row>
    <row r="14" spans="1:64">
      <c r="A14" t="s">
        <v>19</v>
      </c>
      <c r="B14">
        <v>4.0599999999999996</v>
      </c>
      <c r="C14" t="s">
        <v>136</v>
      </c>
      <c r="D14">
        <v>6.4</v>
      </c>
      <c r="E14">
        <v>1.9</v>
      </c>
      <c r="F14">
        <v>36.700000000000003</v>
      </c>
      <c r="G14">
        <v>40</v>
      </c>
      <c r="H14">
        <v>0.03</v>
      </c>
      <c r="I14">
        <v>730</v>
      </c>
      <c r="J14">
        <v>0.5</v>
      </c>
      <c r="K14">
        <v>0.35</v>
      </c>
      <c r="L14">
        <v>0.08</v>
      </c>
      <c r="M14">
        <v>3.1</v>
      </c>
      <c r="N14">
        <v>0.39</v>
      </c>
      <c r="O14">
        <v>2.7</v>
      </c>
      <c r="P14">
        <v>0.1</v>
      </c>
      <c r="Q14">
        <v>0.7</v>
      </c>
      <c r="R14">
        <v>0.09</v>
      </c>
      <c r="S14" t="s">
        <v>137</v>
      </c>
      <c r="T14">
        <v>16.2</v>
      </c>
      <c r="U14">
        <v>1.6</v>
      </c>
      <c r="V14">
        <v>16</v>
      </c>
      <c r="W14" t="s">
        <v>138</v>
      </c>
      <c r="X14">
        <v>0.28000000000000003</v>
      </c>
      <c r="Y14">
        <v>0.6</v>
      </c>
      <c r="Z14">
        <v>0.42</v>
      </c>
      <c r="AA14">
        <v>1</v>
      </c>
      <c r="AB14">
        <v>4.2</v>
      </c>
      <c r="AC14">
        <v>0.8</v>
      </c>
      <c r="AD14">
        <v>0.06</v>
      </c>
      <c r="AE14">
        <v>0.11</v>
      </c>
      <c r="AF14" t="s">
        <v>139</v>
      </c>
      <c r="AG14">
        <v>0.04</v>
      </c>
      <c r="AH14">
        <v>0.05</v>
      </c>
      <c r="AI14">
        <v>415</v>
      </c>
      <c r="AJ14">
        <v>4</v>
      </c>
      <c r="AK14">
        <v>2.8</v>
      </c>
      <c r="AL14">
        <v>0.49</v>
      </c>
      <c r="AM14">
        <v>192</v>
      </c>
      <c r="AN14">
        <v>106</v>
      </c>
      <c r="AO14">
        <v>18</v>
      </c>
      <c r="AP14">
        <v>0.49</v>
      </c>
      <c r="AQ14">
        <v>38.700000000000003</v>
      </c>
      <c r="AR14">
        <v>0.66</v>
      </c>
      <c r="AS14">
        <v>14.75</v>
      </c>
      <c r="AT14">
        <v>0.04</v>
      </c>
      <c r="AU14" t="s">
        <v>141</v>
      </c>
      <c r="AV14">
        <v>0.08</v>
      </c>
      <c r="AW14">
        <v>23.8</v>
      </c>
      <c r="AX14">
        <v>0.32</v>
      </c>
      <c r="AY14">
        <v>0.05</v>
      </c>
      <c r="AZ14" t="s">
        <v>141</v>
      </c>
      <c r="BA14" t="s">
        <v>141</v>
      </c>
      <c r="BB14">
        <v>2.4</v>
      </c>
      <c r="BC14">
        <v>99.3</v>
      </c>
      <c r="BD14">
        <v>1.2</v>
      </c>
      <c r="BE14">
        <v>10</v>
      </c>
      <c r="BF14" t="s">
        <v>139</v>
      </c>
      <c r="BG14">
        <v>162</v>
      </c>
      <c r="BH14">
        <v>1215</v>
      </c>
      <c r="BI14">
        <v>3</v>
      </c>
      <c r="BJ14">
        <v>630</v>
      </c>
      <c r="BK14" t="s">
        <v>137</v>
      </c>
      <c r="BL14">
        <v>176</v>
      </c>
    </row>
    <row r="15" spans="1:64">
      <c r="A15" t="s">
        <v>20</v>
      </c>
      <c r="B15">
        <v>5.28</v>
      </c>
      <c r="C15">
        <v>1</v>
      </c>
      <c r="D15">
        <v>29.6</v>
      </c>
      <c r="E15">
        <v>8.4</v>
      </c>
      <c r="F15">
        <v>33.200000000000003</v>
      </c>
      <c r="G15">
        <v>50</v>
      </c>
      <c r="H15">
        <v>0.06</v>
      </c>
      <c r="I15">
        <v>801</v>
      </c>
      <c r="J15">
        <v>2.19</v>
      </c>
      <c r="K15">
        <v>1.1499999999999999</v>
      </c>
      <c r="L15">
        <v>0.53</v>
      </c>
      <c r="M15">
        <v>5.6</v>
      </c>
      <c r="N15">
        <v>2.19</v>
      </c>
      <c r="O15">
        <v>3.2</v>
      </c>
      <c r="P15">
        <v>0.4</v>
      </c>
      <c r="Q15">
        <v>2.7</v>
      </c>
      <c r="R15">
        <v>0.16</v>
      </c>
      <c r="S15" t="s">
        <v>137</v>
      </c>
      <c r="T15">
        <v>16.7</v>
      </c>
      <c r="U15">
        <v>8.8000000000000007</v>
      </c>
      <c r="V15">
        <v>9</v>
      </c>
      <c r="W15" t="s">
        <v>138</v>
      </c>
      <c r="X15">
        <v>1.45</v>
      </c>
      <c r="Y15">
        <v>1.3</v>
      </c>
      <c r="Z15">
        <v>2.44</v>
      </c>
      <c r="AA15">
        <v>1</v>
      </c>
      <c r="AB15">
        <v>16.100000000000001</v>
      </c>
      <c r="AC15">
        <v>0.9</v>
      </c>
      <c r="AD15">
        <v>0.32</v>
      </c>
      <c r="AE15">
        <v>0.14000000000000001</v>
      </c>
      <c r="AF15" t="s">
        <v>139</v>
      </c>
      <c r="AG15">
        <v>0.13</v>
      </c>
      <c r="AH15">
        <v>0.06</v>
      </c>
      <c r="AI15">
        <v>582</v>
      </c>
      <c r="AJ15">
        <v>5</v>
      </c>
      <c r="AK15">
        <v>10.9</v>
      </c>
      <c r="AL15">
        <v>1.1000000000000001</v>
      </c>
      <c r="AM15">
        <v>52</v>
      </c>
      <c r="AN15">
        <v>122</v>
      </c>
      <c r="AO15">
        <v>19.7</v>
      </c>
      <c r="AP15">
        <v>1.58</v>
      </c>
      <c r="AQ15">
        <v>37.200000000000003</v>
      </c>
      <c r="AR15">
        <v>2.06</v>
      </c>
      <c r="AS15">
        <v>13.35</v>
      </c>
      <c r="AT15">
        <v>0.23</v>
      </c>
      <c r="AU15">
        <v>7.0000000000000007E-2</v>
      </c>
      <c r="AV15">
        <v>0.08</v>
      </c>
      <c r="AW15">
        <v>22.5</v>
      </c>
      <c r="AX15">
        <v>0.32</v>
      </c>
      <c r="AY15">
        <v>0.1</v>
      </c>
      <c r="AZ15" t="s">
        <v>141</v>
      </c>
      <c r="BA15" t="s">
        <v>141</v>
      </c>
      <c r="BB15">
        <v>2.38</v>
      </c>
      <c r="BC15">
        <v>99.6</v>
      </c>
      <c r="BD15">
        <v>1</v>
      </c>
      <c r="BE15">
        <v>6</v>
      </c>
      <c r="BF15" t="s">
        <v>139</v>
      </c>
      <c r="BG15">
        <v>143</v>
      </c>
      <c r="BH15">
        <v>1285</v>
      </c>
      <c r="BI15">
        <v>4</v>
      </c>
      <c r="BJ15">
        <v>589</v>
      </c>
      <c r="BK15" t="s">
        <v>137</v>
      </c>
      <c r="BL15">
        <v>175</v>
      </c>
    </row>
    <row r="16" spans="1:64">
      <c r="A16" t="s">
        <v>21</v>
      </c>
      <c r="B16">
        <v>5.33</v>
      </c>
      <c r="C16" t="s">
        <v>136</v>
      </c>
      <c r="D16">
        <v>5.4</v>
      </c>
      <c r="E16">
        <v>1.8</v>
      </c>
      <c r="F16">
        <v>29.9</v>
      </c>
      <c r="G16">
        <v>10</v>
      </c>
      <c r="H16">
        <v>0.02</v>
      </c>
      <c r="I16">
        <v>256</v>
      </c>
      <c r="J16">
        <v>0.44</v>
      </c>
      <c r="K16">
        <v>0.31</v>
      </c>
      <c r="L16">
        <v>7.0000000000000007E-2</v>
      </c>
      <c r="M16">
        <v>2.8</v>
      </c>
      <c r="N16">
        <v>0.42</v>
      </c>
      <c r="O16">
        <v>2.8</v>
      </c>
      <c r="P16">
        <v>0.09</v>
      </c>
      <c r="Q16">
        <v>0.5</v>
      </c>
      <c r="R16">
        <v>7.0000000000000007E-2</v>
      </c>
      <c r="S16" t="s">
        <v>137</v>
      </c>
      <c r="T16">
        <v>14.5</v>
      </c>
      <c r="U16">
        <v>1.5</v>
      </c>
      <c r="V16" t="s">
        <v>138</v>
      </c>
      <c r="W16" t="s">
        <v>138</v>
      </c>
      <c r="X16">
        <v>0.28000000000000003</v>
      </c>
      <c r="Y16">
        <v>0.4</v>
      </c>
      <c r="Z16">
        <v>0.31</v>
      </c>
      <c r="AA16">
        <v>1</v>
      </c>
      <c r="AB16">
        <v>3.4</v>
      </c>
      <c r="AC16">
        <v>0.8</v>
      </c>
      <c r="AD16">
        <v>0.06</v>
      </c>
      <c r="AE16">
        <v>0.08</v>
      </c>
      <c r="AF16" t="s">
        <v>139</v>
      </c>
      <c r="AG16">
        <v>0.03</v>
      </c>
      <c r="AH16">
        <v>0.05</v>
      </c>
      <c r="AI16">
        <v>468</v>
      </c>
      <c r="AJ16">
        <v>4</v>
      </c>
      <c r="AK16">
        <v>2.4</v>
      </c>
      <c r="AL16">
        <v>0.45</v>
      </c>
      <c r="AM16">
        <v>42</v>
      </c>
      <c r="AN16">
        <v>98</v>
      </c>
      <c r="AO16">
        <v>18.95</v>
      </c>
      <c r="AP16">
        <v>0.54</v>
      </c>
      <c r="AQ16">
        <v>39.6</v>
      </c>
      <c r="AR16">
        <v>0.41</v>
      </c>
      <c r="AS16">
        <v>15.4</v>
      </c>
      <c r="AT16">
        <v>0.05</v>
      </c>
      <c r="AU16">
        <v>0.03</v>
      </c>
      <c r="AV16">
        <v>7.0000000000000007E-2</v>
      </c>
      <c r="AW16">
        <v>21.7</v>
      </c>
      <c r="AX16">
        <v>0.33</v>
      </c>
      <c r="AY16">
        <v>0.01</v>
      </c>
      <c r="AZ16" t="s">
        <v>141</v>
      </c>
      <c r="BA16" t="s">
        <v>141</v>
      </c>
      <c r="BB16">
        <v>3.88</v>
      </c>
      <c r="BC16">
        <v>101</v>
      </c>
      <c r="BD16">
        <v>0.7</v>
      </c>
      <c r="BE16">
        <v>19</v>
      </c>
      <c r="BF16" t="s">
        <v>139</v>
      </c>
      <c r="BG16">
        <v>161</v>
      </c>
      <c r="BH16">
        <v>441</v>
      </c>
      <c r="BI16">
        <v>1</v>
      </c>
      <c r="BJ16">
        <v>670</v>
      </c>
      <c r="BK16" t="s">
        <v>137</v>
      </c>
      <c r="BL16">
        <v>175</v>
      </c>
    </row>
    <row r="17" spans="1:64">
      <c r="A17" t="s">
        <v>22</v>
      </c>
      <c r="B17">
        <v>4.91</v>
      </c>
      <c r="C17">
        <v>1</v>
      </c>
      <c r="D17">
        <v>9.5</v>
      </c>
      <c r="E17">
        <v>2.5</v>
      </c>
      <c r="F17">
        <v>37.1</v>
      </c>
      <c r="G17">
        <v>40</v>
      </c>
      <c r="H17">
        <v>0.05</v>
      </c>
      <c r="I17">
        <v>1195</v>
      </c>
      <c r="J17">
        <v>0.45</v>
      </c>
      <c r="K17">
        <v>0.4</v>
      </c>
      <c r="L17">
        <v>0.11</v>
      </c>
      <c r="M17">
        <v>3.4</v>
      </c>
      <c r="N17">
        <v>0.52</v>
      </c>
      <c r="O17">
        <v>2.6</v>
      </c>
      <c r="P17">
        <v>0.11</v>
      </c>
      <c r="Q17">
        <v>0.7</v>
      </c>
      <c r="R17">
        <v>0.09</v>
      </c>
      <c r="S17" t="s">
        <v>137</v>
      </c>
      <c r="T17">
        <v>15.1</v>
      </c>
      <c r="U17">
        <v>2</v>
      </c>
      <c r="V17">
        <v>5</v>
      </c>
      <c r="W17" t="s">
        <v>138</v>
      </c>
      <c r="X17">
        <v>0.4</v>
      </c>
      <c r="Y17">
        <v>0.7</v>
      </c>
      <c r="Z17">
        <v>0.53</v>
      </c>
      <c r="AA17">
        <v>1</v>
      </c>
      <c r="AB17">
        <v>5.4</v>
      </c>
      <c r="AC17">
        <v>0.7</v>
      </c>
      <c r="AD17">
        <v>7.0000000000000007E-2</v>
      </c>
      <c r="AE17">
        <v>0.1</v>
      </c>
      <c r="AF17" t="s">
        <v>139</v>
      </c>
      <c r="AG17">
        <v>0.03</v>
      </c>
      <c r="AH17">
        <v>0.06</v>
      </c>
      <c r="AI17">
        <v>477</v>
      </c>
      <c r="AJ17">
        <v>4</v>
      </c>
      <c r="AK17">
        <v>3.2</v>
      </c>
      <c r="AL17">
        <v>0.49</v>
      </c>
      <c r="AM17">
        <v>57</v>
      </c>
      <c r="AN17">
        <v>98</v>
      </c>
      <c r="AO17">
        <v>19.600000000000001</v>
      </c>
      <c r="AP17">
        <v>0.64</v>
      </c>
      <c r="AQ17">
        <v>38.700000000000003</v>
      </c>
      <c r="AR17">
        <v>0.69</v>
      </c>
      <c r="AS17">
        <v>16.3</v>
      </c>
      <c r="AT17">
        <v>0.05</v>
      </c>
      <c r="AU17">
        <v>0.02</v>
      </c>
      <c r="AV17">
        <v>7.0000000000000007E-2</v>
      </c>
      <c r="AW17">
        <v>20.7</v>
      </c>
      <c r="AX17">
        <v>0.33</v>
      </c>
      <c r="AY17">
        <v>0.03</v>
      </c>
      <c r="AZ17" t="s">
        <v>141</v>
      </c>
      <c r="BA17" t="s">
        <v>141</v>
      </c>
      <c r="BB17">
        <v>3.78</v>
      </c>
      <c r="BC17">
        <v>101</v>
      </c>
      <c r="BD17">
        <v>1.2</v>
      </c>
      <c r="BE17">
        <v>11</v>
      </c>
      <c r="BF17" t="s">
        <v>139</v>
      </c>
      <c r="BG17">
        <v>162</v>
      </c>
      <c r="BH17">
        <v>1795</v>
      </c>
      <c r="BI17">
        <v>2</v>
      </c>
      <c r="BJ17">
        <v>688</v>
      </c>
      <c r="BK17" t="s">
        <v>137</v>
      </c>
      <c r="BL17">
        <v>182</v>
      </c>
    </row>
    <row r="18" spans="1:64">
      <c r="A18" t="s">
        <v>23</v>
      </c>
      <c r="B18">
        <v>5.63</v>
      </c>
      <c r="C18">
        <v>1</v>
      </c>
      <c r="D18">
        <v>8.8000000000000007</v>
      </c>
      <c r="E18">
        <v>2.4</v>
      </c>
      <c r="F18">
        <v>38.5</v>
      </c>
      <c r="G18">
        <v>30</v>
      </c>
      <c r="H18">
        <v>7.0000000000000007E-2</v>
      </c>
      <c r="I18">
        <v>1380</v>
      </c>
      <c r="J18">
        <v>0.46</v>
      </c>
      <c r="K18">
        <v>0.37</v>
      </c>
      <c r="L18">
        <v>7.0000000000000007E-2</v>
      </c>
      <c r="M18">
        <v>2.9</v>
      </c>
      <c r="N18">
        <v>0.42</v>
      </c>
      <c r="O18">
        <v>2.7</v>
      </c>
      <c r="P18">
        <v>0.09</v>
      </c>
      <c r="Q18">
        <v>0.8</v>
      </c>
      <c r="R18">
        <v>7.0000000000000007E-2</v>
      </c>
      <c r="S18" t="s">
        <v>137</v>
      </c>
      <c r="T18">
        <v>15</v>
      </c>
      <c r="U18">
        <v>1.7</v>
      </c>
      <c r="V18">
        <v>8</v>
      </c>
      <c r="W18" t="s">
        <v>138</v>
      </c>
      <c r="X18">
        <v>0.32</v>
      </c>
      <c r="Y18">
        <v>0.7</v>
      </c>
      <c r="Z18">
        <v>0.56999999999999995</v>
      </c>
      <c r="AA18">
        <v>1</v>
      </c>
      <c r="AB18">
        <v>4.9000000000000004</v>
      </c>
      <c r="AC18">
        <v>0.7</v>
      </c>
      <c r="AD18">
        <v>0.06</v>
      </c>
      <c r="AE18">
        <v>7.0000000000000007E-2</v>
      </c>
      <c r="AF18" t="s">
        <v>139</v>
      </c>
      <c r="AG18">
        <v>0.02</v>
      </c>
      <c r="AH18">
        <v>7.0000000000000007E-2</v>
      </c>
      <c r="AI18">
        <v>401</v>
      </c>
      <c r="AJ18">
        <v>4</v>
      </c>
      <c r="AK18">
        <v>2.6</v>
      </c>
      <c r="AL18">
        <v>0.43</v>
      </c>
      <c r="AM18">
        <v>57</v>
      </c>
      <c r="AN18">
        <v>105</v>
      </c>
      <c r="AO18">
        <v>19.399999999999999</v>
      </c>
      <c r="AP18">
        <v>0.52</v>
      </c>
      <c r="AQ18">
        <v>39.5</v>
      </c>
      <c r="AR18">
        <v>0.44</v>
      </c>
      <c r="AS18">
        <v>15.75</v>
      </c>
      <c r="AT18">
        <v>0.04</v>
      </c>
      <c r="AU18">
        <v>0.02</v>
      </c>
      <c r="AV18">
        <v>7.0000000000000007E-2</v>
      </c>
      <c r="AW18">
        <v>21.5</v>
      </c>
      <c r="AX18">
        <v>0.34</v>
      </c>
      <c r="AY18">
        <v>0.1</v>
      </c>
      <c r="AZ18" t="s">
        <v>141</v>
      </c>
      <c r="BA18" t="s">
        <v>141</v>
      </c>
      <c r="BB18">
        <v>3.4</v>
      </c>
      <c r="BC18">
        <v>101</v>
      </c>
      <c r="BD18">
        <v>1.6</v>
      </c>
      <c r="BE18">
        <v>7</v>
      </c>
      <c r="BF18" t="s">
        <v>139</v>
      </c>
      <c r="BG18">
        <v>167</v>
      </c>
      <c r="BH18">
        <v>2050</v>
      </c>
      <c r="BI18">
        <v>4</v>
      </c>
      <c r="BJ18">
        <v>660</v>
      </c>
      <c r="BK18" t="s">
        <v>137</v>
      </c>
      <c r="BL18">
        <v>204</v>
      </c>
    </row>
    <row r="19" spans="1:64">
      <c r="A19" t="s">
        <v>24</v>
      </c>
      <c r="B19">
        <v>2.48</v>
      </c>
      <c r="C19" t="s">
        <v>136</v>
      </c>
      <c r="D19">
        <v>8.3000000000000007</v>
      </c>
      <c r="E19">
        <v>2.4</v>
      </c>
      <c r="F19">
        <v>41.1</v>
      </c>
      <c r="G19">
        <v>50</v>
      </c>
      <c r="H19">
        <v>0.03</v>
      </c>
      <c r="I19">
        <v>1230</v>
      </c>
      <c r="J19">
        <v>0.59</v>
      </c>
      <c r="K19">
        <v>0.35</v>
      </c>
      <c r="L19">
        <v>0.12</v>
      </c>
      <c r="M19">
        <v>4.2</v>
      </c>
      <c r="N19">
        <v>0.41</v>
      </c>
      <c r="O19">
        <v>2.4</v>
      </c>
      <c r="P19">
        <v>0.1</v>
      </c>
      <c r="Q19">
        <v>0.7</v>
      </c>
      <c r="R19">
        <v>0.1</v>
      </c>
      <c r="S19" t="s">
        <v>137</v>
      </c>
      <c r="T19">
        <v>12.8</v>
      </c>
      <c r="U19">
        <v>2.2000000000000002</v>
      </c>
      <c r="V19">
        <v>8</v>
      </c>
      <c r="W19" t="s">
        <v>138</v>
      </c>
      <c r="X19">
        <v>0.4</v>
      </c>
      <c r="Y19">
        <v>0.7</v>
      </c>
      <c r="Z19">
        <v>0.6</v>
      </c>
      <c r="AA19">
        <v>1</v>
      </c>
      <c r="AB19">
        <v>6.8</v>
      </c>
      <c r="AC19">
        <v>0.6</v>
      </c>
      <c r="AD19">
        <v>0.1</v>
      </c>
      <c r="AE19">
        <v>0.06</v>
      </c>
      <c r="AF19" t="s">
        <v>139</v>
      </c>
      <c r="AG19">
        <v>0.04</v>
      </c>
      <c r="AH19" t="s">
        <v>140</v>
      </c>
      <c r="AI19">
        <v>504</v>
      </c>
      <c r="AJ19">
        <v>4</v>
      </c>
      <c r="AK19">
        <v>3.1</v>
      </c>
      <c r="AL19">
        <v>0.39</v>
      </c>
      <c r="AM19">
        <v>69</v>
      </c>
      <c r="AN19">
        <v>90</v>
      </c>
      <c r="AO19">
        <v>20.100000000000001</v>
      </c>
      <c r="AP19">
        <v>0.76</v>
      </c>
      <c r="AQ19">
        <v>39.1</v>
      </c>
      <c r="AR19">
        <v>0.66</v>
      </c>
      <c r="AS19">
        <v>16.45</v>
      </c>
      <c r="AT19">
        <v>0.05</v>
      </c>
      <c r="AU19">
        <v>0.01</v>
      </c>
      <c r="AV19">
        <v>0.08</v>
      </c>
      <c r="AW19">
        <v>18.75</v>
      </c>
      <c r="AX19">
        <v>0.33</v>
      </c>
      <c r="AY19" t="s">
        <v>141</v>
      </c>
      <c r="AZ19" t="s">
        <v>141</v>
      </c>
      <c r="BA19" t="s">
        <v>141</v>
      </c>
      <c r="BB19">
        <v>3.8</v>
      </c>
      <c r="BC19">
        <v>100</v>
      </c>
      <c r="BD19">
        <v>1.6</v>
      </c>
      <c r="BE19">
        <v>7</v>
      </c>
      <c r="BF19" t="s">
        <v>139</v>
      </c>
      <c r="BG19">
        <v>158</v>
      </c>
      <c r="BH19">
        <v>1775</v>
      </c>
      <c r="BI19">
        <v>2</v>
      </c>
      <c r="BJ19">
        <v>648</v>
      </c>
      <c r="BK19" t="s">
        <v>137</v>
      </c>
      <c r="BL19">
        <v>200</v>
      </c>
    </row>
    <row r="20" spans="1:64">
      <c r="A20" t="s">
        <v>25</v>
      </c>
      <c r="B20">
        <v>4.87</v>
      </c>
      <c r="C20" t="s">
        <v>136</v>
      </c>
      <c r="D20">
        <v>12.7</v>
      </c>
      <c r="E20">
        <v>4.0999999999999996</v>
      </c>
      <c r="F20">
        <v>35.6</v>
      </c>
      <c r="G20">
        <v>70</v>
      </c>
      <c r="H20">
        <v>0.04</v>
      </c>
      <c r="I20">
        <v>781</v>
      </c>
      <c r="J20">
        <v>0.88</v>
      </c>
      <c r="K20">
        <v>0.54</v>
      </c>
      <c r="L20">
        <v>0.17</v>
      </c>
      <c r="M20">
        <v>4.3</v>
      </c>
      <c r="N20">
        <v>0.89</v>
      </c>
      <c r="O20">
        <v>2.8</v>
      </c>
      <c r="P20">
        <v>0.16</v>
      </c>
      <c r="Q20">
        <v>1.4</v>
      </c>
      <c r="R20">
        <v>0.09</v>
      </c>
      <c r="S20" t="s">
        <v>137</v>
      </c>
      <c r="T20">
        <v>14</v>
      </c>
      <c r="U20">
        <v>3.7</v>
      </c>
      <c r="V20">
        <v>11</v>
      </c>
      <c r="W20" t="s">
        <v>138</v>
      </c>
      <c r="X20">
        <v>0.61</v>
      </c>
      <c r="Y20">
        <v>0.7</v>
      </c>
      <c r="Z20">
        <v>0.82</v>
      </c>
      <c r="AA20">
        <v>1</v>
      </c>
      <c r="AB20">
        <v>11.2</v>
      </c>
      <c r="AC20">
        <v>0.7</v>
      </c>
      <c r="AD20">
        <v>0.13</v>
      </c>
      <c r="AE20">
        <v>7.0000000000000007E-2</v>
      </c>
      <c r="AF20" t="s">
        <v>139</v>
      </c>
      <c r="AG20">
        <v>0.05</v>
      </c>
      <c r="AH20">
        <v>0.05</v>
      </c>
      <c r="AI20">
        <v>582</v>
      </c>
      <c r="AJ20">
        <v>4</v>
      </c>
      <c r="AK20">
        <v>4.5999999999999996</v>
      </c>
      <c r="AL20">
        <v>0.59</v>
      </c>
      <c r="AM20">
        <v>62</v>
      </c>
      <c r="AN20">
        <v>100</v>
      </c>
      <c r="AO20">
        <v>20.399999999999999</v>
      </c>
      <c r="AP20">
        <v>1.1200000000000001</v>
      </c>
      <c r="AQ20">
        <v>36.5</v>
      </c>
      <c r="AR20">
        <v>1.66</v>
      </c>
      <c r="AS20">
        <v>14.95</v>
      </c>
      <c r="AT20">
        <v>0.1</v>
      </c>
      <c r="AU20">
        <v>0.03</v>
      </c>
      <c r="AV20">
        <v>0.08</v>
      </c>
      <c r="AW20">
        <v>19.2</v>
      </c>
      <c r="AX20">
        <v>0.32</v>
      </c>
      <c r="AY20">
        <v>0.06</v>
      </c>
      <c r="AZ20" t="s">
        <v>141</v>
      </c>
      <c r="BA20" t="s">
        <v>141</v>
      </c>
      <c r="BB20">
        <v>4.49</v>
      </c>
      <c r="BC20">
        <v>98.9</v>
      </c>
      <c r="BD20">
        <v>1.1000000000000001</v>
      </c>
      <c r="BE20">
        <v>5</v>
      </c>
      <c r="BF20" t="s">
        <v>139</v>
      </c>
      <c r="BG20">
        <v>154</v>
      </c>
      <c r="BH20">
        <v>1205</v>
      </c>
      <c r="BI20">
        <v>2</v>
      </c>
      <c r="BJ20">
        <v>560</v>
      </c>
      <c r="BK20" t="s">
        <v>137</v>
      </c>
      <c r="BL20">
        <v>184</v>
      </c>
    </row>
    <row r="21" spans="1:64">
      <c r="A21" t="s">
        <v>26</v>
      </c>
      <c r="B21">
        <v>5.0999999999999996</v>
      </c>
      <c r="C21" t="s">
        <v>136</v>
      </c>
      <c r="D21">
        <v>8.6999999999999993</v>
      </c>
      <c r="E21">
        <v>2</v>
      </c>
      <c r="F21">
        <v>43.1</v>
      </c>
      <c r="G21">
        <v>50</v>
      </c>
      <c r="H21">
        <v>0.04</v>
      </c>
      <c r="I21">
        <v>1120</v>
      </c>
      <c r="J21">
        <v>0.54</v>
      </c>
      <c r="K21">
        <v>0.34</v>
      </c>
      <c r="L21">
        <v>0.09</v>
      </c>
      <c r="M21">
        <v>3.7</v>
      </c>
      <c r="N21">
        <v>0.45</v>
      </c>
      <c r="O21">
        <v>2.7</v>
      </c>
      <c r="P21">
        <v>0.09</v>
      </c>
      <c r="Q21">
        <v>0.6</v>
      </c>
      <c r="R21">
        <v>7.0000000000000007E-2</v>
      </c>
      <c r="S21" t="s">
        <v>137</v>
      </c>
      <c r="T21">
        <v>12.9</v>
      </c>
      <c r="U21">
        <v>1.8</v>
      </c>
      <c r="V21">
        <v>22</v>
      </c>
      <c r="W21" t="s">
        <v>138</v>
      </c>
      <c r="X21">
        <v>0.28999999999999998</v>
      </c>
      <c r="Y21">
        <v>0.8</v>
      </c>
      <c r="Z21">
        <v>0.46</v>
      </c>
      <c r="AA21">
        <v>1</v>
      </c>
      <c r="AB21">
        <v>6.6</v>
      </c>
      <c r="AC21">
        <v>0.6</v>
      </c>
      <c r="AD21">
        <v>0.05</v>
      </c>
      <c r="AE21">
        <v>0.06</v>
      </c>
      <c r="AF21" t="s">
        <v>139</v>
      </c>
      <c r="AG21">
        <v>0.04</v>
      </c>
      <c r="AH21">
        <v>0.06</v>
      </c>
      <c r="AI21">
        <v>440</v>
      </c>
      <c r="AJ21">
        <v>4</v>
      </c>
      <c r="AK21">
        <v>2.7</v>
      </c>
      <c r="AL21">
        <v>0.49</v>
      </c>
      <c r="AM21">
        <v>65</v>
      </c>
      <c r="AN21">
        <v>102</v>
      </c>
      <c r="AO21">
        <v>19.05</v>
      </c>
      <c r="AP21">
        <v>0.51</v>
      </c>
      <c r="AQ21">
        <v>38.4</v>
      </c>
      <c r="AR21">
        <v>0.6</v>
      </c>
      <c r="AS21">
        <v>15.1</v>
      </c>
      <c r="AT21">
        <v>0.04</v>
      </c>
      <c r="AU21" t="s">
        <v>141</v>
      </c>
      <c r="AV21">
        <v>0.06</v>
      </c>
      <c r="AW21">
        <v>19.899999999999999</v>
      </c>
      <c r="AX21">
        <v>0.33</v>
      </c>
      <c r="AY21">
        <v>0.05</v>
      </c>
      <c r="AZ21" t="s">
        <v>141</v>
      </c>
      <c r="BA21" t="s">
        <v>141</v>
      </c>
      <c r="BB21">
        <v>3.94</v>
      </c>
      <c r="BC21">
        <v>98</v>
      </c>
      <c r="BD21">
        <v>1.1000000000000001</v>
      </c>
      <c r="BE21" t="s">
        <v>138</v>
      </c>
      <c r="BF21" t="s">
        <v>139</v>
      </c>
      <c r="BG21">
        <v>159</v>
      </c>
      <c r="BH21">
        <v>1560</v>
      </c>
      <c r="BI21">
        <v>2</v>
      </c>
      <c r="BJ21">
        <v>605</v>
      </c>
      <c r="BK21" t="s">
        <v>137</v>
      </c>
      <c r="BL21">
        <v>192</v>
      </c>
    </row>
    <row r="22" spans="1:64">
      <c r="A22" t="s">
        <v>27</v>
      </c>
      <c r="B22">
        <v>4.84</v>
      </c>
      <c r="C22" t="s">
        <v>136</v>
      </c>
      <c r="D22">
        <v>7.6</v>
      </c>
      <c r="E22">
        <v>1.8</v>
      </c>
      <c r="F22">
        <v>51.7</v>
      </c>
      <c r="G22">
        <v>120</v>
      </c>
      <c r="H22">
        <v>0.04</v>
      </c>
      <c r="I22">
        <v>826</v>
      </c>
      <c r="J22">
        <v>0.47</v>
      </c>
      <c r="K22">
        <v>0.25</v>
      </c>
      <c r="L22">
        <v>7.0000000000000007E-2</v>
      </c>
      <c r="M22">
        <v>5.6</v>
      </c>
      <c r="N22">
        <v>0.33</v>
      </c>
      <c r="O22">
        <v>2.1</v>
      </c>
      <c r="P22">
        <v>0.09</v>
      </c>
      <c r="Q22">
        <v>0.5</v>
      </c>
      <c r="R22">
        <v>7.0000000000000007E-2</v>
      </c>
      <c r="S22" t="s">
        <v>137</v>
      </c>
      <c r="T22">
        <v>10.3</v>
      </c>
      <c r="U22">
        <v>1.5</v>
      </c>
      <c r="V22">
        <v>18</v>
      </c>
      <c r="W22" t="s">
        <v>138</v>
      </c>
      <c r="X22">
        <v>0.26</v>
      </c>
      <c r="Y22">
        <v>0.6</v>
      </c>
      <c r="Z22">
        <v>0.4</v>
      </c>
      <c r="AA22">
        <v>1</v>
      </c>
      <c r="AB22">
        <v>5.4</v>
      </c>
      <c r="AC22">
        <v>0.5</v>
      </c>
      <c r="AD22">
        <v>0.04</v>
      </c>
      <c r="AE22">
        <v>7.0000000000000007E-2</v>
      </c>
      <c r="AF22" t="s">
        <v>139</v>
      </c>
      <c r="AG22" t="s">
        <v>141</v>
      </c>
      <c r="AH22" t="s">
        <v>140</v>
      </c>
      <c r="AI22">
        <v>520</v>
      </c>
      <c r="AJ22">
        <v>4</v>
      </c>
      <c r="AK22">
        <v>2.1</v>
      </c>
      <c r="AL22">
        <v>0.33</v>
      </c>
      <c r="AM22">
        <v>96</v>
      </c>
      <c r="AN22">
        <v>80</v>
      </c>
      <c r="AO22">
        <v>20.8</v>
      </c>
      <c r="AP22">
        <v>0.57999999999999996</v>
      </c>
      <c r="AQ22">
        <v>38.9</v>
      </c>
      <c r="AR22">
        <v>0.4</v>
      </c>
      <c r="AS22">
        <v>16.5</v>
      </c>
      <c r="AT22">
        <v>0.03</v>
      </c>
      <c r="AU22">
        <v>0.02</v>
      </c>
      <c r="AV22">
        <v>0.09</v>
      </c>
      <c r="AW22">
        <v>15.65</v>
      </c>
      <c r="AX22">
        <v>0.3</v>
      </c>
      <c r="AY22">
        <v>7.0000000000000007E-2</v>
      </c>
      <c r="AZ22" t="s">
        <v>141</v>
      </c>
      <c r="BA22" t="s">
        <v>141</v>
      </c>
      <c r="BB22">
        <v>5.27</v>
      </c>
      <c r="BC22">
        <v>98.6</v>
      </c>
      <c r="BD22">
        <v>1</v>
      </c>
      <c r="BE22" t="s">
        <v>138</v>
      </c>
      <c r="BF22" t="s">
        <v>139</v>
      </c>
      <c r="BG22">
        <v>170</v>
      </c>
      <c r="BH22">
        <v>1130</v>
      </c>
      <c r="BI22">
        <v>2</v>
      </c>
      <c r="BJ22">
        <v>628</v>
      </c>
      <c r="BK22" t="s">
        <v>137</v>
      </c>
      <c r="BL22">
        <v>210</v>
      </c>
    </row>
    <row r="23" spans="1:64">
      <c r="A23" t="s">
        <v>28</v>
      </c>
      <c r="B23">
        <v>4.62</v>
      </c>
      <c r="C23">
        <v>1</v>
      </c>
      <c r="D23">
        <v>7.1</v>
      </c>
      <c r="E23">
        <v>2.5</v>
      </c>
      <c r="F23">
        <v>42.1</v>
      </c>
      <c r="G23">
        <v>50</v>
      </c>
      <c r="H23">
        <v>0.03</v>
      </c>
      <c r="I23">
        <v>1750</v>
      </c>
      <c r="J23">
        <v>0.56999999999999995</v>
      </c>
      <c r="K23">
        <v>0.34</v>
      </c>
      <c r="L23">
        <v>0.11</v>
      </c>
      <c r="M23">
        <v>4</v>
      </c>
      <c r="N23">
        <v>0.48</v>
      </c>
      <c r="O23">
        <v>2.2000000000000002</v>
      </c>
      <c r="P23">
        <v>0.08</v>
      </c>
      <c r="Q23">
        <v>0.8</v>
      </c>
      <c r="R23">
        <v>7.0000000000000007E-2</v>
      </c>
      <c r="S23" t="s">
        <v>137</v>
      </c>
      <c r="T23">
        <v>11</v>
      </c>
      <c r="U23">
        <v>2.1</v>
      </c>
      <c r="V23">
        <v>14</v>
      </c>
      <c r="W23" t="s">
        <v>138</v>
      </c>
      <c r="X23">
        <v>0.37</v>
      </c>
      <c r="Y23">
        <v>0.6</v>
      </c>
      <c r="Z23">
        <v>0.56999999999999995</v>
      </c>
      <c r="AA23">
        <v>1</v>
      </c>
      <c r="AB23">
        <v>5.2</v>
      </c>
      <c r="AC23">
        <v>0.5</v>
      </c>
      <c r="AD23">
        <v>0.1</v>
      </c>
      <c r="AE23">
        <v>7.0000000000000007E-2</v>
      </c>
      <c r="AF23" t="s">
        <v>139</v>
      </c>
      <c r="AG23">
        <v>0.02</v>
      </c>
      <c r="AH23">
        <v>0.06</v>
      </c>
      <c r="AI23">
        <v>479</v>
      </c>
      <c r="AJ23">
        <v>4</v>
      </c>
      <c r="AK23">
        <v>2.8</v>
      </c>
      <c r="AL23">
        <v>0.35</v>
      </c>
      <c r="AM23">
        <v>68</v>
      </c>
      <c r="AN23">
        <v>87</v>
      </c>
      <c r="AO23">
        <v>19.899999999999999</v>
      </c>
      <c r="AP23">
        <v>0.54</v>
      </c>
      <c r="AQ23">
        <v>37.700000000000003</v>
      </c>
      <c r="AR23">
        <v>0.49</v>
      </c>
      <c r="AS23">
        <v>15.65</v>
      </c>
      <c r="AT23">
        <v>0.04</v>
      </c>
      <c r="AU23">
        <v>0.02</v>
      </c>
      <c r="AV23">
        <v>7.0000000000000007E-2</v>
      </c>
      <c r="AW23">
        <v>17.899999999999999</v>
      </c>
      <c r="AX23">
        <v>0.3</v>
      </c>
      <c r="AY23" t="s">
        <v>141</v>
      </c>
      <c r="AZ23" t="s">
        <v>141</v>
      </c>
      <c r="BA23" t="s">
        <v>141</v>
      </c>
      <c r="BB23">
        <v>5.16</v>
      </c>
      <c r="BC23">
        <v>97.8</v>
      </c>
      <c r="BD23">
        <v>1.4</v>
      </c>
      <c r="BE23" t="s">
        <v>138</v>
      </c>
      <c r="BF23" t="s">
        <v>139</v>
      </c>
      <c r="BG23">
        <v>154</v>
      </c>
      <c r="BH23">
        <v>2080</v>
      </c>
      <c r="BI23">
        <v>1</v>
      </c>
      <c r="BJ23">
        <v>568</v>
      </c>
      <c r="BK23" t="s">
        <v>137</v>
      </c>
      <c r="BL23">
        <v>188</v>
      </c>
    </row>
    <row r="24" spans="1:64">
      <c r="A24" t="s">
        <v>29</v>
      </c>
      <c r="B24">
        <v>5.19</v>
      </c>
      <c r="C24" t="s">
        <v>136</v>
      </c>
      <c r="D24">
        <v>4.4000000000000004</v>
      </c>
      <c r="E24">
        <v>1.6</v>
      </c>
      <c r="F24">
        <v>31.8</v>
      </c>
      <c r="G24">
        <v>30</v>
      </c>
      <c r="H24">
        <v>0.03</v>
      </c>
      <c r="I24">
        <v>814</v>
      </c>
      <c r="J24">
        <v>0.28000000000000003</v>
      </c>
      <c r="K24">
        <v>0.26</v>
      </c>
      <c r="L24">
        <v>0.09</v>
      </c>
      <c r="M24">
        <v>6.5</v>
      </c>
      <c r="N24">
        <v>0.28999999999999998</v>
      </c>
      <c r="O24">
        <v>2.9</v>
      </c>
      <c r="P24">
        <v>0.05</v>
      </c>
      <c r="Q24">
        <v>0.6</v>
      </c>
      <c r="R24">
        <v>7.0000000000000007E-2</v>
      </c>
      <c r="S24" t="s">
        <v>137</v>
      </c>
      <c r="T24">
        <v>14.1</v>
      </c>
      <c r="U24">
        <v>1.2</v>
      </c>
      <c r="V24" t="s">
        <v>138</v>
      </c>
      <c r="W24" t="s">
        <v>138</v>
      </c>
      <c r="X24">
        <v>0.21</v>
      </c>
      <c r="Y24">
        <v>0.4</v>
      </c>
      <c r="Z24">
        <v>0.23</v>
      </c>
      <c r="AA24">
        <v>1</v>
      </c>
      <c r="AB24">
        <v>4.8</v>
      </c>
      <c r="AC24">
        <v>0.6</v>
      </c>
      <c r="AD24">
        <v>0.03</v>
      </c>
      <c r="AE24">
        <v>0.05</v>
      </c>
      <c r="AF24" t="s">
        <v>139</v>
      </c>
      <c r="AG24">
        <v>0.04</v>
      </c>
      <c r="AH24">
        <v>0.08</v>
      </c>
      <c r="AI24">
        <v>755</v>
      </c>
      <c r="AJ24">
        <v>4</v>
      </c>
      <c r="AK24">
        <v>1.8</v>
      </c>
      <c r="AL24">
        <v>0.28000000000000003</v>
      </c>
      <c r="AM24">
        <v>57</v>
      </c>
      <c r="AN24">
        <v>112</v>
      </c>
      <c r="AO24">
        <v>16.45</v>
      </c>
      <c r="AP24">
        <v>0.75</v>
      </c>
      <c r="AQ24">
        <v>41.8</v>
      </c>
      <c r="AR24">
        <v>0.88</v>
      </c>
      <c r="AS24">
        <v>13.85</v>
      </c>
      <c r="AT24">
        <v>0.02</v>
      </c>
      <c r="AU24" t="s">
        <v>141</v>
      </c>
      <c r="AV24">
        <v>0.09</v>
      </c>
      <c r="AW24">
        <v>22</v>
      </c>
      <c r="AX24">
        <v>0.33</v>
      </c>
      <c r="AY24">
        <v>0.01</v>
      </c>
      <c r="AZ24" t="s">
        <v>141</v>
      </c>
      <c r="BA24" t="s">
        <v>141</v>
      </c>
      <c r="BB24">
        <v>3.59</v>
      </c>
      <c r="BC24">
        <v>99.8</v>
      </c>
      <c r="BD24">
        <v>1.3</v>
      </c>
      <c r="BE24" t="s">
        <v>138</v>
      </c>
      <c r="BF24" t="s">
        <v>139</v>
      </c>
      <c r="BG24">
        <v>160</v>
      </c>
      <c r="BH24">
        <v>1255</v>
      </c>
      <c r="BI24">
        <v>2</v>
      </c>
      <c r="BJ24">
        <v>557</v>
      </c>
      <c r="BK24" t="s">
        <v>137</v>
      </c>
      <c r="BL24">
        <v>221</v>
      </c>
    </row>
    <row r="25" spans="1:64">
      <c r="A25" t="s">
        <v>30</v>
      </c>
      <c r="B25">
        <v>5.25</v>
      </c>
      <c r="C25" t="s">
        <v>136</v>
      </c>
      <c r="D25">
        <v>5.2</v>
      </c>
      <c r="E25">
        <v>3.1</v>
      </c>
      <c r="F25">
        <v>42.6</v>
      </c>
      <c r="G25">
        <v>80</v>
      </c>
      <c r="H25">
        <v>0.04</v>
      </c>
      <c r="I25">
        <v>867</v>
      </c>
      <c r="J25">
        <v>0.78</v>
      </c>
      <c r="K25">
        <v>0.49</v>
      </c>
      <c r="L25">
        <v>0.15</v>
      </c>
      <c r="M25">
        <v>7.5</v>
      </c>
      <c r="N25">
        <v>0.73</v>
      </c>
      <c r="O25">
        <v>2.1</v>
      </c>
      <c r="P25">
        <v>0.14000000000000001</v>
      </c>
      <c r="Q25">
        <v>1</v>
      </c>
      <c r="R25">
        <v>7.0000000000000007E-2</v>
      </c>
      <c r="S25" t="s">
        <v>137</v>
      </c>
      <c r="T25">
        <v>10.1</v>
      </c>
      <c r="U25">
        <v>2.8</v>
      </c>
      <c r="V25">
        <v>9</v>
      </c>
      <c r="W25" t="s">
        <v>138</v>
      </c>
      <c r="X25">
        <v>0.47</v>
      </c>
      <c r="Y25">
        <v>0.5</v>
      </c>
      <c r="Z25">
        <v>0.84</v>
      </c>
      <c r="AA25">
        <v>1</v>
      </c>
      <c r="AB25">
        <v>5.3</v>
      </c>
      <c r="AC25">
        <v>0.5</v>
      </c>
      <c r="AD25">
        <v>0.13</v>
      </c>
      <c r="AE25">
        <v>7.0000000000000007E-2</v>
      </c>
      <c r="AF25" t="s">
        <v>139</v>
      </c>
      <c r="AG25">
        <v>0.05</v>
      </c>
      <c r="AH25">
        <v>0.05</v>
      </c>
      <c r="AI25">
        <v>813</v>
      </c>
      <c r="AJ25">
        <v>4</v>
      </c>
      <c r="AK25">
        <v>4</v>
      </c>
      <c r="AL25">
        <v>0.46</v>
      </c>
      <c r="AM25">
        <v>82</v>
      </c>
      <c r="AN25">
        <v>80</v>
      </c>
      <c r="AO25">
        <v>19.350000000000001</v>
      </c>
      <c r="AP25">
        <v>1.04</v>
      </c>
      <c r="AQ25">
        <v>38.4</v>
      </c>
      <c r="AR25">
        <v>1.59</v>
      </c>
      <c r="AS25">
        <v>15.15</v>
      </c>
      <c r="AT25">
        <v>0.04</v>
      </c>
      <c r="AU25">
        <v>0.01</v>
      </c>
      <c r="AV25">
        <v>7.0000000000000007E-2</v>
      </c>
      <c r="AW25">
        <v>16.05</v>
      </c>
      <c r="AX25">
        <v>0.28999999999999998</v>
      </c>
      <c r="AY25" t="s">
        <v>141</v>
      </c>
      <c r="AZ25" t="s">
        <v>141</v>
      </c>
      <c r="BA25" t="s">
        <v>141</v>
      </c>
      <c r="BB25">
        <v>4.2699999999999996</v>
      </c>
      <c r="BC25">
        <v>96.3</v>
      </c>
      <c r="BD25" t="s">
        <v>139</v>
      </c>
      <c r="BE25">
        <v>8</v>
      </c>
      <c r="BF25" t="s">
        <v>139</v>
      </c>
      <c r="BG25">
        <v>178</v>
      </c>
      <c r="BH25">
        <v>1005</v>
      </c>
      <c r="BI25" t="s">
        <v>136</v>
      </c>
      <c r="BJ25">
        <v>604</v>
      </c>
      <c r="BK25" t="s">
        <v>137</v>
      </c>
      <c r="BL25">
        <v>220</v>
      </c>
    </row>
    <row r="26" spans="1:64">
      <c r="A26" t="s">
        <v>31</v>
      </c>
      <c r="B26">
        <v>5.37</v>
      </c>
      <c r="C26" t="s">
        <v>136</v>
      </c>
      <c r="D26">
        <v>7.3</v>
      </c>
      <c r="E26">
        <v>4.0999999999999996</v>
      </c>
      <c r="F26">
        <v>45.1</v>
      </c>
      <c r="G26">
        <v>60</v>
      </c>
      <c r="H26">
        <v>0.06</v>
      </c>
      <c r="I26">
        <v>789</v>
      </c>
      <c r="J26">
        <v>1.18</v>
      </c>
      <c r="K26">
        <v>0.66</v>
      </c>
      <c r="L26">
        <v>0.28000000000000003</v>
      </c>
      <c r="M26">
        <v>8.1</v>
      </c>
      <c r="N26">
        <v>1.1399999999999999</v>
      </c>
      <c r="O26">
        <v>1.9</v>
      </c>
      <c r="P26">
        <v>0.25</v>
      </c>
      <c r="Q26">
        <v>1.8</v>
      </c>
      <c r="R26">
        <v>0.11</v>
      </c>
      <c r="S26" t="s">
        <v>137</v>
      </c>
      <c r="T26">
        <v>8.5</v>
      </c>
      <c r="U26">
        <v>3.3</v>
      </c>
      <c r="V26">
        <v>25</v>
      </c>
      <c r="W26" t="s">
        <v>138</v>
      </c>
      <c r="X26">
        <v>0.7</v>
      </c>
      <c r="Y26">
        <v>1.1000000000000001</v>
      </c>
      <c r="Z26">
        <v>0.95</v>
      </c>
      <c r="AA26">
        <v>1</v>
      </c>
      <c r="AB26">
        <v>7</v>
      </c>
      <c r="AC26">
        <v>0.8</v>
      </c>
      <c r="AD26">
        <v>0.21</v>
      </c>
      <c r="AE26">
        <v>0.09</v>
      </c>
      <c r="AF26" t="s">
        <v>139</v>
      </c>
      <c r="AG26">
        <v>0.1</v>
      </c>
      <c r="AH26">
        <v>0.05</v>
      </c>
      <c r="AI26">
        <v>584</v>
      </c>
      <c r="AJ26">
        <v>1</v>
      </c>
      <c r="AK26">
        <v>5.6</v>
      </c>
      <c r="AL26">
        <v>0.62</v>
      </c>
      <c r="AM26">
        <v>109</v>
      </c>
      <c r="AN26">
        <v>66</v>
      </c>
      <c r="AO26">
        <v>24.1</v>
      </c>
      <c r="AP26">
        <v>1.1599999999999999</v>
      </c>
      <c r="AQ26">
        <v>35.700000000000003</v>
      </c>
      <c r="AR26">
        <v>3.38</v>
      </c>
      <c r="AS26">
        <v>16.100000000000001</v>
      </c>
      <c r="AT26">
        <v>0.08</v>
      </c>
      <c r="AU26" t="s">
        <v>141</v>
      </c>
      <c r="AV26">
        <v>0.05</v>
      </c>
      <c r="AW26">
        <v>14.4</v>
      </c>
      <c r="AX26">
        <v>0.28999999999999998</v>
      </c>
      <c r="AY26">
        <v>0.06</v>
      </c>
      <c r="AZ26" t="s">
        <v>141</v>
      </c>
      <c r="BA26" t="s">
        <v>141</v>
      </c>
      <c r="BB26">
        <v>4.1100000000000003</v>
      </c>
      <c r="BC26">
        <v>99.4</v>
      </c>
      <c r="BD26" t="s">
        <v>139</v>
      </c>
      <c r="BE26">
        <v>5</v>
      </c>
      <c r="BF26" t="s">
        <v>139</v>
      </c>
      <c r="BG26">
        <v>160</v>
      </c>
      <c r="BH26">
        <v>1125</v>
      </c>
      <c r="BI26" t="s">
        <v>136</v>
      </c>
      <c r="BJ26">
        <v>528</v>
      </c>
      <c r="BK26" t="s">
        <v>137</v>
      </c>
      <c r="BL26">
        <v>202</v>
      </c>
    </row>
    <row r="27" spans="1:64">
      <c r="A27" t="s">
        <v>32</v>
      </c>
      <c r="B27">
        <v>5.28</v>
      </c>
      <c r="C27" t="s">
        <v>136</v>
      </c>
      <c r="D27">
        <v>6.8</v>
      </c>
      <c r="E27">
        <v>4.5999999999999996</v>
      </c>
      <c r="F27">
        <v>46.4</v>
      </c>
      <c r="G27">
        <v>90</v>
      </c>
      <c r="H27">
        <v>0.04</v>
      </c>
      <c r="I27">
        <v>912</v>
      </c>
      <c r="J27">
        <v>1.43</v>
      </c>
      <c r="K27">
        <v>0.79</v>
      </c>
      <c r="L27">
        <v>0.32</v>
      </c>
      <c r="M27">
        <v>9.4</v>
      </c>
      <c r="N27">
        <v>1.32</v>
      </c>
      <c r="O27">
        <v>1.9</v>
      </c>
      <c r="P27">
        <v>0.28000000000000003</v>
      </c>
      <c r="Q27">
        <v>1.8</v>
      </c>
      <c r="R27">
        <v>0.13</v>
      </c>
      <c r="S27" t="s">
        <v>137</v>
      </c>
      <c r="T27">
        <v>7.8</v>
      </c>
      <c r="U27">
        <v>4</v>
      </c>
      <c r="V27">
        <v>29</v>
      </c>
      <c r="W27" t="s">
        <v>138</v>
      </c>
      <c r="X27">
        <v>0.77</v>
      </c>
      <c r="Y27">
        <v>0.8</v>
      </c>
      <c r="Z27">
        <v>1.23</v>
      </c>
      <c r="AA27">
        <v>1</v>
      </c>
      <c r="AB27">
        <v>8.5</v>
      </c>
      <c r="AC27">
        <v>0.7</v>
      </c>
      <c r="AD27">
        <v>0.23</v>
      </c>
      <c r="AE27">
        <v>7.0000000000000007E-2</v>
      </c>
      <c r="AF27" t="s">
        <v>139</v>
      </c>
      <c r="AG27">
        <v>0.11</v>
      </c>
      <c r="AH27">
        <v>0.05</v>
      </c>
      <c r="AI27">
        <v>576</v>
      </c>
      <c r="AJ27">
        <v>1</v>
      </c>
      <c r="AK27">
        <v>6.7</v>
      </c>
      <c r="AL27">
        <v>0.67</v>
      </c>
      <c r="AM27">
        <v>124</v>
      </c>
      <c r="AN27">
        <v>66</v>
      </c>
      <c r="AO27">
        <v>24.5</v>
      </c>
      <c r="AP27">
        <v>1.34</v>
      </c>
      <c r="AQ27">
        <v>36.200000000000003</v>
      </c>
      <c r="AR27">
        <v>4.2</v>
      </c>
      <c r="AS27">
        <v>15.5</v>
      </c>
      <c r="AT27">
        <v>0.09</v>
      </c>
      <c r="AU27" t="s">
        <v>141</v>
      </c>
      <c r="AV27">
        <v>7.0000000000000007E-2</v>
      </c>
      <c r="AW27">
        <v>13.7</v>
      </c>
      <c r="AX27">
        <v>0.28999999999999998</v>
      </c>
      <c r="AY27">
        <v>7.0000000000000007E-2</v>
      </c>
      <c r="AZ27" t="s">
        <v>141</v>
      </c>
      <c r="BA27" t="s">
        <v>141</v>
      </c>
      <c r="BB27">
        <v>3.44</v>
      </c>
      <c r="BC27">
        <v>99.4</v>
      </c>
      <c r="BD27">
        <v>0.6</v>
      </c>
      <c r="BE27">
        <v>8</v>
      </c>
      <c r="BF27" t="s">
        <v>139</v>
      </c>
      <c r="BG27">
        <v>146</v>
      </c>
      <c r="BH27">
        <v>1245</v>
      </c>
      <c r="BI27" t="s">
        <v>136</v>
      </c>
      <c r="BJ27">
        <v>475</v>
      </c>
      <c r="BK27" t="s">
        <v>137</v>
      </c>
      <c r="BL27">
        <v>214</v>
      </c>
    </row>
    <row r="28" spans="1:64">
      <c r="A28" t="s">
        <v>33</v>
      </c>
      <c r="B28">
        <v>5.58</v>
      </c>
      <c r="C28" t="s">
        <v>136</v>
      </c>
      <c r="D28">
        <v>7.5</v>
      </c>
      <c r="E28">
        <v>5.6</v>
      </c>
      <c r="F28">
        <v>61.8</v>
      </c>
      <c r="G28">
        <v>210</v>
      </c>
      <c r="H28">
        <v>0.04</v>
      </c>
      <c r="I28">
        <v>388</v>
      </c>
      <c r="J28">
        <v>1.76</v>
      </c>
      <c r="K28">
        <v>0.93</v>
      </c>
      <c r="L28">
        <v>0.42</v>
      </c>
      <c r="M28">
        <v>12.5</v>
      </c>
      <c r="N28">
        <v>1.82</v>
      </c>
      <c r="O28">
        <v>1.6</v>
      </c>
      <c r="P28">
        <v>0.34</v>
      </c>
      <c r="Q28">
        <v>2.2000000000000002</v>
      </c>
      <c r="R28">
        <v>0.13</v>
      </c>
      <c r="S28" t="s">
        <v>137</v>
      </c>
      <c r="T28">
        <v>5.2</v>
      </c>
      <c r="U28">
        <v>4.9000000000000004</v>
      </c>
      <c r="V28">
        <v>54</v>
      </c>
      <c r="W28" t="s">
        <v>138</v>
      </c>
      <c r="X28">
        <v>0.94</v>
      </c>
      <c r="Y28">
        <v>0.7</v>
      </c>
      <c r="Z28">
        <v>1.48</v>
      </c>
      <c r="AA28">
        <v>1</v>
      </c>
      <c r="AB28">
        <v>8.8000000000000007</v>
      </c>
      <c r="AC28">
        <v>0.5</v>
      </c>
      <c r="AD28">
        <v>0.31</v>
      </c>
      <c r="AE28">
        <v>0.1</v>
      </c>
      <c r="AF28" t="s">
        <v>139</v>
      </c>
      <c r="AG28">
        <v>0.12</v>
      </c>
      <c r="AH28">
        <v>0.05</v>
      </c>
      <c r="AI28">
        <v>763</v>
      </c>
      <c r="AJ28">
        <v>1</v>
      </c>
      <c r="AK28">
        <v>8.3000000000000007</v>
      </c>
      <c r="AL28">
        <v>0.77</v>
      </c>
      <c r="AM28">
        <v>155</v>
      </c>
      <c r="AN28">
        <v>51</v>
      </c>
      <c r="AO28">
        <v>27.5</v>
      </c>
      <c r="AP28">
        <v>1.8</v>
      </c>
      <c r="AQ28">
        <v>35</v>
      </c>
      <c r="AR28">
        <v>6.18</v>
      </c>
      <c r="AS28">
        <v>14.6</v>
      </c>
      <c r="AT28">
        <v>0.12</v>
      </c>
      <c r="AU28">
        <v>0.01</v>
      </c>
      <c r="AV28">
        <v>0.08</v>
      </c>
      <c r="AW28">
        <v>10.199999999999999</v>
      </c>
      <c r="AX28">
        <v>0.28000000000000003</v>
      </c>
      <c r="AY28">
        <v>0.08</v>
      </c>
      <c r="AZ28" t="s">
        <v>141</v>
      </c>
      <c r="BA28" t="s">
        <v>141</v>
      </c>
      <c r="BB28">
        <v>2.59</v>
      </c>
      <c r="BC28">
        <v>98.4</v>
      </c>
      <c r="BD28" t="s">
        <v>139</v>
      </c>
      <c r="BE28" t="s">
        <v>138</v>
      </c>
      <c r="BF28" t="s">
        <v>139</v>
      </c>
      <c r="BG28">
        <v>158</v>
      </c>
      <c r="BH28">
        <v>574</v>
      </c>
      <c r="BI28" t="s">
        <v>136</v>
      </c>
      <c r="BJ28">
        <v>487</v>
      </c>
      <c r="BK28" t="s">
        <v>137</v>
      </c>
      <c r="BL28">
        <v>226</v>
      </c>
    </row>
    <row r="29" spans="1:64">
      <c r="A29" t="s">
        <v>34</v>
      </c>
      <c r="B29">
        <v>5.5</v>
      </c>
      <c r="C29" t="s">
        <v>136</v>
      </c>
      <c r="D29">
        <v>8.3000000000000007</v>
      </c>
      <c r="E29">
        <v>5</v>
      </c>
      <c r="F29">
        <v>48.4</v>
      </c>
      <c r="G29">
        <v>110</v>
      </c>
      <c r="H29">
        <v>0.03</v>
      </c>
      <c r="I29">
        <v>793</v>
      </c>
      <c r="J29">
        <v>1.52</v>
      </c>
      <c r="K29">
        <v>0.77</v>
      </c>
      <c r="L29">
        <v>0.37</v>
      </c>
      <c r="M29">
        <v>9.4</v>
      </c>
      <c r="N29">
        <v>1.45</v>
      </c>
      <c r="O29">
        <v>1.8</v>
      </c>
      <c r="P29">
        <v>0.28999999999999998</v>
      </c>
      <c r="Q29">
        <v>1.8</v>
      </c>
      <c r="R29">
        <v>0.12</v>
      </c>
      <c r="S29" t="s">
        <v>137</v>
      </c>
      <c r="T29">
        <v>7.6</v>
      </c>
      <c r="U29">
        <v>4.3</v>
      </c>
      <c r="V29">
        <v>28</v>
      </c>
      <c r="W29" t="s">
        <v>138</v>
      </c>
      <c r="X29">
        <v>0.84</v>
      </c>
      <c r="Y29">
        <v>0.8</v>
      </c>
      <c r="Z29">
        <v>1.41</v>
      </c>
      <c r="AA29">
        <v>1</v>
      </c>
      <c r="AB29">
        <v>9.6</v>
      </c>
      <c r="AC29">
        <v>0.7</v>
      </c>
      <c r="AD29">
        <v>0.25</v>
      </c>
      <c r="AE29">
        <v>0.08</v>
      </c>
      <c r="AF29" t="s">
        <v>139</v>
      </c>
      <c r="AG29">
        <v>0.12</v>
      </c>
      <c r="AH29" t="s">
        <v>140</v>
      </c>
      <c r="AI29">
        <v>628</v>
      </c>
      <c r="AJ29">
        <v>1</v>
      </c>
      <c r="AK29">
        <v>7.1</v>
      </c>
      <c r="AL29">
        <v>0.7</v>
      </c>
      <c r="AM29">
        <v>132</v>
      </c>
      <c r="AN29">
        <v>59</v>
      </c>
      <c r="AO29">
        <v>26.8</v>
      </c>
      <c r="AP29">
        <v>1.55</v>
      </c>
      <c r="AQ29">
        <v>34.299999999999997</v>
      </c>
      <c r="AR29">
        <v>5.07</v>
      </c>
      <c r="AS29">
        <v>15.75</v>
      </c>
      <c r="AT29">
        <v>0.11</v>
      </c>
      <c r="AU29" t="s">
        <v>141</v>
      </c>
      <c r="AV29">
        <v>7.0000000000000007E-2</v>
      </c>
      <c r="AW29">
        <v>11.85</v>
      </c>
      <c r="AX29">
        <v>0.28999999999999998</v>
      </c>
      <c r="AY29">
        <v>7.0000000000000007E-2</v>
      </c>
      <c r="AZ29" t="s">
        <v>141</v>
      </c>
      <c r="BA29" t="s">
        <v>141</v>
      </c>
      <c r="BB29">
        <v>3.77</v>
      </c>
      <c r="BC29">
        <v>99.6</v>
      </c>
      <c r="BD29" t="s">
        <v>139</v>
      </c>
      <c r="BE29">
        <v>6</v>
      </c>
      <c r="BF29" t="s">
        <v>139</v>
      </c>
      <c r="BG29">
        <v>159</v>
      </c>
      <c r="BH29">
        <v>1065</v>
      </c>
      <c r="BI29" t="s">
        <v>136</v>
      </c>
      <c r="BJ29">
        <v>487</v>
      </c>
      <c r="BK29" t="s">
        <v>137</v>
      </c>
      <c r="BL29">
        <v>218</v>
      </c>
    </row>
    <row r="30" spans="1:64">
      <c r="A30" t="s">
        <v>35</v>
      </c>
      <c r="B30">
        <v>4.99</v>
      </c>
      <c r="C30" t="s">
        <v>136</v>
      </c>
      <c r="D30">
        <v>8.8000000000000007</v>
      </c>
      <c r="E30">
        <v>5.6</v>
      </c>
      <c r="F30">
        <v>63</v>
      </c>
      <c r="G30">
        <v>170</v>
      </c>
      <c r="H30">
        <v>0.04</v>
      </c>
      <c r="I30">
        <v>1100</v>
      </c>
      <c r="J30">
        <v>1.8</v>
      </c>
      <c r="K30">
        <v>0.99</v>
      </c>
      <c r="L30">
        <v>0.43</v>
      </c>
      <c r="M30">
        <v>9.4</v>
      </c>
      <c r="N30">
        <v>1.76</v>
      </c>
      <c r="O30">
        <v>2</v>
      </c>
      <c r="P30">
        <v>0.35</v>
      </c>
      <c r="Q30">
        <v>1.9</v>
      </c>
      <c r="R30">
        <v>0.12</v>
      </c>
      <c r="S30" t="s">
        <v>137</v>
      </c>
      <c r="T30">
        <v>7.3</v>
      </c>
      <c r="U30">
        <v>4.7</v>
      </c>
      <c r="V30">
        <v>80</v>
      </c>
      <c r="W30" t="s">
        <v>138</v>
      </c>
      <c r="X30">
        <v>0.91</v>
      </c>
      <c r="Y30">
        <v>1.5</v>
      </c>
      <c r="Z30">
        <v>1.49</v>
      </c>
      <c r="AA30" t="s">
        <v>136</v>
      </c>
      <c r="AB30">
        <v>9.1</v>
      </c>
      <c r="AC30">
        <v>0.7</v>
      </c>
      <c r="AD30">
        <v>0.32</v>
      </c>
      <c r="AE30">
        <v>0.16</v>
      </c>
      <c r="AF30" t="s">
        <v>139</v>
      </c>
      <c r="AG30">
        <v>0.11</v>
      </c>
      <c r="AH30">
        <v>0.08</v>
      </c>
      <c r="AI30">
        <v>673</v>
      </c>
      <c r="AJ30" t="s">
        <v>136</v>
      </c>
      <c r="AK30">
        <v>8.5</v>
      </c>
      <c r="AL30">
        <v>0.83</v>
      </c>
      <c r="AM30">
        <v>145</v>
      </c>
      <c r="AN30">
        <v>65</v>
      </c>
      <c r="AO30">
        <v>27.5</v>
      </c>
      <c r="AP30">
        <v>1.55</v>
      </c>
      <c r="AQ30">
        <v>33.6</v>
      </c>
      <c r="AR30">
        <v>6.07</v>
      </c>
      <c r="AS30">
        <v>14.3</v>
      </c>
      <c r="AT30">
        <v>0.12</v>
      </c>
      <c r="AU30">
        <v>0.01</v>
      </c>
      <c r="AV30">
        <v>0.06</v>
      </c>
      <c r="AW30">
        <v>12.4</v>
      </c>
      <c r="AX30">
        <v>0.28000000000000003</v>
      </c>
      <c r="AY30">
        <v>0.02</v>
      </c>
      <c r="AZ30" t="s">
        <v>141</v>
      </c>
      <c r="BA30" t="s">
        <v>141</v>
      </c>
      <c r="BB30">
        <v>1.81</v>
      </c>
      <c r="BC30">
        <v>97.7</v>
      </c>
      <c r="BD30">
        <v>0.5</v>
      </c>
      <c r="BE30">
        <v>10</v>
      </c>
      <c r="BF30" t="s">
        <v>139</v>
      </c>
      <c r="BG30">
        <v>143</v>
      </c>
      <c r="BH30">
        <v>1480</v>
      </c>
      <c r="BI30" t="s">
        <v>136</v>
      </c>
      <c r="BJ30">
        <v>454</v>
      </c>
      <c r="BK30" t="s">
        <v>137</v>
      </c>
      <c r="BL30">
        <v>203</v>
      </c>
    </row>
    <row r="31" spans="1:64">
      <c r="A31" t="s">
        <v>36</v>
      </c>
      <c r="B31">
        <v>5.38</v>
      </c>
      <c r="C31" t="s">
        <v>136</v>
      </c>
      <c r="D31">
        <v>9</v>
      </c>
      <c r="E31">
        <v>3.9</v>
      </c>
      <c r="F31">
        <v>80.7</v>
      </c>
      <c r="G31">
        <v>140</v>
      </c>
      <c r="H31">
        <v>0.03</v>
      </c>
      <c r="I31">
        <v>1535</v>
      </c>
      <c r="J31">
        <v>1.22</v>
      </c>
      <c r="K31">
        <v>0.71</v>
      </c>
      <c r="L31">
        <v>0.28000000000000003</v>
      </c>
      <c r="M31">
        <v>8.8000000000000007</v>
      </c>
      <c r="N31">
        <v>1.1200000000000001</v>
      </c>
      <c r="O31">
        <v>2.2999999999999998</v>
      </c>
      <c r="P31">
        <v>0.24</v>
      </c>
      <c r="Q31">
        <v>1.4</v>
      </c>
      <c r="R31">
        <v>0.11</v>
      </c>
      <c r="S31" t="s">
        <v>137</v>
      </c>
      <c r="T31">
        <v>8.4</v>
      </c>
      <c r="U31">
        <v>3.4</v>
      </c>
      <c r="V31">
        <v>115</v>
      </c>
      <c r="W31" t="s">
        <v>138</v>
      </c>
      <c r="X31">
        <v>0.64</v>
      </c>
      <c r="Y31">
        <v>1</v>
      </c>
      <c r="Z31">
        <v>1.01</v>
      </c>
      <c r="AA31" t="s">
        <v>136</v>
      </c>
      <c r="AB31">
        <v>9</v>
      </c>
      <c r="AC31">
        <v>0.8</v>
      </c>
      <c r="AD31">
        <v>0.21</v>
      </c>
      <c r="AE31">
        <v>0.14000000000000001</v>
      </c>
      <c r="AF31" t="s">
        <v>139</v>
      </c>
      <c r="AG31">
        <v>0.08</v>
      </c>
      <c r="AH31">
        <v>0.06</v>
      </c>
      <c r="AI31">
        <v>692</v>
      </c>
      <c r="AJ31" t="s">
        <v>136</v>
      </c>
      <c r="AK31">
        <v>6.1</v>
      </c>
      <c r="AL31">
        <v>0.69</v>
      </c>
      <c r="AM31">
        <v>174</v>
      </c>
      <c r="AN31">
        <v>80</v>
      </c>
      <c r="AO31">
        <v>23</v>
      </c>
      <c r="AP31">
        <v>1.28</v>
      </c>
      <c r="AQ31">
        <v>37.700000000000003</v>
      </c>
      <c r="AR31">
        <v>3.33</v>
      </c>
      <c r="AS31">
        <v>15.05</v>
      </c>
      <c r="AT31">
        <v>0.1</v>
      </c>
      <c r="AU31">
        <v>0.02</v>
      </c>
      <c r="AV31">
        <v>0.05</v>
      </c>
      <c r="AW31">
        <v>16.149999999999999</v>
      </c>
      <c r="AX31">
        <v>0.31</v>
      </c>
      <c r="AY31">
        <v>0.06</v>
      </c>
      <c r="AZ31" t="s">
        <v>141</v>
      </c>
      <c r="BA31" t="s">
        <v>141</v>
      </c>
      <c r="BB31">
        <v>1.2</v>
      </c>
      <c r="BC31">
        <v>98.3</v>
      </c>
      <c r="BD31" t="s">
        <v>139</v>
      </c>
      <c r="BE31">
        <v>10</v>
      </c>
      <c r="BF31" t="s">
        <v>139</v>
      </c>
      <c r="BG31">
        <v>160</v>
      </c>
      <c r="BH31">
        <v>1830</v>
      </c>
      <c r="BI31">
        <v>1</v>
      </c>
      <c r="BJ31">
        <v>495</v>
      </c>
      <c r="BK31" t="s">
        <v>137</v>
      </c>
      <c r="BL31">
        <v>218</v>
      </c>
    </row>
    <row r="32" spans="1:64">
      <c r="A32" t="s">
        <v>37</v>
      </c>
      <c r="B32">
        <v>4.66</v>
      </c>
      <c r="C32" t="s">
        <v>136</v>
      </c>
      <c r="D32">
        <v>26.3</v>
      </c>
      <c r="E32">
        <v>12.9</v>
      </c>
      <c r="F32">
        <v>74.2</v>
      </c>
      <c r="G32">
        <v>230</v>
      </c>
      <c r="H32">
        <v>0.04</v>
      </c>
      <c r="I32">
        <v>1035</v>
      </c>
      <c r="J32">
        <v>3.3</v>
      </c>
      <c r="K32">
        <v>1.81</v>
      </c>
      <c r="L32">
        <v>0.83</v>
      </c>
      <c r="M32">
        <v>12.8</v>
      </c>
      <c r="N32">
        <v>3.37</v>
      </c>
      <c r="O32">
        <v>2.2999999999999998</v>
      </c>
      <c r="P32">
        <v>0.65</v>
      </c>
      <c r="Q32">
        <v>4.7</v>
      </c>
      <c r="R32">
        <v>0.2</v>
      </c>
      <c r="S32" t="s">
        <v>137</v>
      </c>
      <c r="T32">
        <v>9.1</v>
      </c>
      <c r="U32">
        <v>10.199999999999999</v>
      </c>
      <c r="V32">
        <v>123</v>
      </c>
      <c r="W32" t="s">
        <v>138</v>
      </c>
      <c r="X32">
        <v>2.0699999999999998</v>
      </c>
      <c r="Y32">
        <v>2.2000000000000002</v>
      </c>
      <c r="Z32">
        <v>2.9</v>
      </c>
      <c r="AA32" t="s">
        <v>136</v>
      </c>
      <c r="AB32">
        <v>33.4</v>
      </c>
      <c r="AC32">
        <v>0.8</v>
      </c>
      <c r="AD32">
        <v>0.56000000000000005</v>
      </c>
      <c r="AE32">
        <v>0.25</v>
      </c>
      <c r="AF32" t="s">
        <v>139</v>
      </c>
      <c r="AG32">
        <v>0.22</v>
      </c>
      <c r="AH32">
        <v>0.09</v>
      </c>
      <c r="AI32">
        <v>862</v>
      </c>
      <c r="AJ32" t="s">
        <v>136</v>
      </c>
      <c r="AK32">
        <v>16.3</v>
      </c>
      <c r="AL32">
        <v>1.43</v>
      </c>
      <c r="AM32">
        <v>180</v>
      </c>
      <c r="AN32">
        <v>75</v>
      </c>
      <c r="AO32">
        <v>28.7</v>
      </c>
      <c r="AP32">
        <v>2.82</v>
      </c>
      <c r="AQ32">
        <v>33.1</v>
      </c>
      <c r="AR32">
        <v>8</v>
      </c>
      <c r="AS32">
        <v>13.3</v>
      </c>
      <c r="AT32">
        <v>0.3</v>
      </c>
      <c r="AU32">
        <v>7.0000000000000007E-2</v>
      </c>
      <c r="AV32">
        <v>0.06</v>
      </c>
      <c r="AW32">
        <v>12.05</v>
      </c>
      <c r="AX32">
        <v>0.26</v>
      </c>
      <c r="AY32">
        <v>0.13</v>
      </c>
      <c r="AZ32">
        <v>0.01</v>
      </c>
      <c r="BA32" t="s">
        <v>141</v>
      </c>
      <c r="BB32">
        <v>1.4</v>
      </c>
      <c r="BC32">
        <v>100</v>
      </c>
      <c r="BD32">
        <v>0.9</v>
      </c>
      <c r="BE32" t="s">
        <v>138</v>
      </c>
      <c r="BF32" t="s">
        <v>139</v>
      </c>
      <c r="BG32">
        <v>126</v>
      </c>
      <c r="BH32">
        <v>1290</v>
      </c>
      <c r="BI32">
        <v>3</v>
      </c>
      <c r="BJ32">
        <v>381</v>
      </c>
      <c r="BK32">
        <v>12</v>
      </c>
      <c r="BL32">
        <v>199</v>
      </c>
    </row>
    <row r="33" spans="1:64">
      <c r="A33" t="s">
        <v>38</v>
      </c>
      <c r="B33">
        <v>5.55</v>
      </c>
      <c r="C33" t="s">
        <v>136</v>
      </c>
      <c r="D33">
        <v>21</v>
      </c>
      <c r="E33">
        <v>11.4</v>
      </c>
      <c r="F33">
        <v>85.4</v>
      </c>
      <c r="G33">
        <v>310</v>
      </c>
      <c r="H33">
        <v>0.08</v>
      </c>
      <c r="I33">
        <v>740</v>
      </c>
      <c r="J33">
        <v>3.03</v>
      </c>
      <c r="K33">
        <v>1.69</v>
      </c>
      <c r="L33">
        <v>0.76</v>
      </c>
      <c r="M33">
        <v>14.8</v>
      </c>
      <c r="N33">
        <v>2.95</v>
      </c>
      <c r="O33">
        <v>2.5</v>
      </c>
      <c r="P33">
        <v>0.6</v>
      </c>
      <c r="Q33">
        <v>4.2</v>
      </c>
      <c r="R33">
        <v>0.2</v>
      </c>
      <c r="S33" t="s">
        <v>137</v>
      </c>
      <c r="T33">
        <v>11.2</v>
      </c>
      <c r="U33">
        <v>9.1999999999999993</v>
      </c>
      <c r="V33">
        <v>146</v>
      </c>
      <c r="W33" t="s">
        <v>138</v>
      </c>
      <c r="X33">
        <v>1.82</v>
      </c>
      <c r="Y33">
        <v>2.9</v>
      </c>
      <c r="Z33">
        <v>2.66</v>
      </c>
      <c r="AA33" t="s">
        <v>136</v>
      </c>
      <c r="AB33">
        <v>32.700000000000003</v>
      </c>
      <c r="AC33">
        <v>0.9</v>
      </c>
      <c r="AD33">
        <v>0.54</v>
      </c>
      <c r="AE33">
        <v>0.37</v>
      </c>
      <c r="AF33" t="s">
        <v>139</v>
      </c>
      <c r="AG33">
        <v>0.2</v>
      </c>
      <c r="AH33">
        <v>0.11</v>
      </c>
      <c r="AI33">
        <v>1270</v>
      </c>
      <c r="AJ33" t="s">
        <v>136</v>
      </c>
      <c r="AK33">
        <v>14.8</v>
      </c>
      <c r="AL33">
        <v>1.31</v>
      </c>
      <c r="AM33">
        <v>215</v>
      </c>
      <c r="AN33">
        <v>78</v>
      </c>
      <c r="AO33">
        <v>28.6</v>
      </c>
      <c r="AP33">
        <v>3.03</v>
      </c>
      <c r="AQ33">
        <v>33.799999999999997</v>
      </c>
      <c r="AR33">
        <v>9.0399999999999991</v>
      </c>
      <c r="AS33">
        <v>11.9</v>
      </c>
      <c r="AT33">
        <v>0.28000000000000003</v>
      </c>
      <c r="AU33">
        <v>0.08</v>
      </c>
      <c r="AV33">
        <v>7.0000000000000007E-2</v>
      </c>
      <c r="AW33">
        <v>13.2</v>
      </c>
      <c r="AX33">
        <v>0.26</v>
      </c>
      <c r="AY33">
        <v>0.04</v>
      </c>
      <c r="AZ33">
        <v>0.01</v>
      </c>
      <c r="BA33" t="s">
        <v>141</v>
      </c>
      <c r="BB33">
        <v>0.6</v>
      </c>
      <c r="BC33">
        <v>101</v>
      </c>
      <c r="BD33">
        <v>1</v>
      </c>
      <c r="BE33" t="s">
        <v>138</v>
      </c>
      <c r="BF33" t="s">
        <v>139</v>
      </c>
      <c r="BG33">
        <v>113</v>
      </c>
      <c r="BH33">
        <v>944</v>
      </c>
      <c r="BI33" t="s">
        <v>136</v>
      </c>
      <c r="BJ33">
        <v>338</v>
      </c>
      <c r="BK33">
        <v>5</v>
      </c>
      <c r="BL33">
        <v>192</v>
      </c>
    </row>
    <row r="34" spans="1:64">
      <c r="A34" t="s">
        <v>39</v>
      </c>
      <c r="B34">
        <v>5.67</v>
      </c>
      <c r="C34" t="s">
        <v>136</v>
      </c>
      <c r="D34">
        <v>18.7</v>
      </c>
      <c r="E34">
        <v>12.7</v>
      </c>
      <c r="F34">
        <v>76.400000000000006</v>
      </c>
      <c r="G34">
        <v>300</v>
      </c>
      <c r="H34">
        <v>0.05</v>
      </c>
      <c r="I34">
        <v>513</v>
      </c>
      <c r="J34">
        <v>3.65</v>
      </c>
      <c r="K34">
        <v>1.98</v>
      </c>
      <c r="L34">
        <v>0.94</v>
      </c>
      <c r="M34">
        <v>14.9</v>
      </c>
      <c r="N34">
        <v>3.68</v>
      </c>
      <c r="O34">
        <v>2.4</v>
      </c>
      <c r="P34">
        <v>0.69</v>
      </c>
      <c r="Q34">
        <v>4.3</v>
      </c>
      <c r="R34">
        <v>0.21</v>
      </c>
      <c r="S34" t="s">
        <v>137</v>
      </c>
      <c r="T34">
        <v>9.1999999999999993</v>
      </c>
      <c r="U34">
        <v>10.9</v>
      </c>
      <c r="V34">
        <v>137</v>
      </c>
      <c r="W34" t="s">
        <v>138</v>
      </c>
      <c r="X34">
        <v>2.12</v>
      </c>
      <c r="Y34">
        <v>1.8</v>
      </c>
      <c r="Z34">
        <v>3.13</v>
      </c>
      <c r="AA34" t="s">
        <v>136</v>
      </c>
      <c r="AB34">
        <v>40.799999999999997</v>
      </c>
      <c r="AC34">
        <v>0.7</v>
      </c>
      <c r="AD34">
        <v>0.66</v>
      </c>
      <c r="AE34">
        <v>0.19</v>
      </c>
      <c r="AF34" t="s">
        <v>139</v>
      </c>
      <c r="AG34">
        <v>0.23</v>
      </c>
      <c r="AH34">
        <v>7.0000000000000007E-2</v>
      </c>
      <c r="AI34">
        <v>1245</v>
      </c>
      <c r="AJ34" t="s">
        <v>136</v>
      </c>
      <c r="AK34">
        <v>17.3</v>
      </c>
      <c r="AL34">
        <v>1.51</v>
      </c>
      <c r="AM34">
        <v>189</v>
      </c>
      <c r="AN34">
        <v>73</v>
      </c>
      <c r="AO34">
        <v>31.5</v>
      </c>
      <c r="AP34">
        <v>3.82</v>
      </c>
      <c r="AQ34">
        <v>30.5</v>
      </c>
      <c r="AR34">
        <v>11.05</v>
      </c>
      <c r="AS34">
        <v>11.35</v>
      </c>
      <c r="AT34">
        <v>0.3</v>
      </c>
      <c r="AU34">
        <v>0.05</v>
      </c>
      <c r="AV34">
        <v>7.0000000000000007E-2</v>
      </c>
      <c r="AW34">
        <v>10.5</v>
      </c>
      <c r="AX34">
        <v>0.24</v>
      </c>
      <c r="AY34">
        <v>0.14000000000000001</v>
      </c>
      <c r="AZ34">
        <v>0.01</v>
      </c>
      <c r="BA34" t="s">
        <v>141</v>
      </c>
      <c r="BB34">
        <v>1.3</v>
      </c>
      <c r="BC34">
        <v>101</v>
      </c>
      <c r="BD34">
        <v>0.7</v>
      </c>
      <c r="BE34">
        <v>5</v>
      </c>
      <c r="BF34" t="s">
        <v>139</v>
      </c>
      <c r="BG34">
        <v>108</v>
      </c>
      <c r="BH34">
        <v>668</v>
      </c>
      <c r="BI34">
        <v>4</v>
      </c>
      <c r="BJ34">
        <v>310</v>
      </c>
      <c r="BK34">
        <v>3</v>
      </c>
      <c r="BL34">
        <v>179</v>
      </c>
    </row>
    <row r="35" spans="1:64">
      <c r="A35" t="s">
        <v>40</v>
      </c>
      <c r="B35">
        <v>5.07</v>
      </c>
      <c r="C35" t="s">
        <v>136</v>
      </c>
      <c r="D35">
        <v>19.600000000000001</v>
      </c>
      <c r="E35">
        <v>5.0999999999999996</v>
      </c>
      <c r="F35">
        <v>76.900000000000006</v>
      </c>
      <c r="G35">
        <v>350</v>
      </c>
      <c r="H35">
        <v>0.14000000000000001</v>
      </c>
      <c r="I35">
        <v>734</v>
      </c>
      <c r="J35">
        <v>1.68</v>
      </c>
      <c r="K35">
        <v>0.96</v>
      </c>
      <c r="L35">
        <v>0.52</v>
      </c>
      <c r="M35">
        <v>16.8</v>
      </c>
      <c r="N35">
        <v>1.6</v>
      </c>
      <c r="O35">
        <v>2.2000000000000002</v>
      </c>
      <c r="P35">
        <v>0.34</v>
      </c>
      <c r="Q35">
        <v>1.8</v>
      </c>
      <c r="R35">
        <v>0.12</v>
      </c>
      <c r="S35" t="s">
        <v>137</v>
      </c>
      <c r="T35">
        <v>10.9</v>
      </c>
      <c r="U35">
        <v>4.4000000000000004</v>
      </c>
      <c r="V35">
        <v>115</v>
      </c>
      <c r="W35" t="s">
        <v>138</v>
      </c>
      <c r="X35">
        <v>0.86</v>
      </c>
      <c r="Y35">
        <v>3.2</v>
      </c>
      <c r="Z35">
        <v>1.43</v>
      </c>
      <c r="AA35">
        <v>1</v>
      </c>
      <c r="AB35">
        <v>94</v>
      </c>
      <c r="AC35">
        <v>0.9</v>
      </c>
      <c r="AD35">
        <v>0.28000000000000003</v>
      </c>
      <c r="AE35">
        <v>0.11</v>
      </c>
      <c r="AF35" t="s">
        <v>139</v>
      </c>
      <c r="AG35">
        <v>0.11</v>
      </c>
      <c r="AH35" t="s">
        <v>140</v>
      </c>
      <c r="AI35">
        <v>1375</v>
      </c>
      <c r="AJ35" t="s">
        <v>136</v>
      </c>
      <c r="AK35">
        <v>8.4</v>
      </c>
      <c r="AL35">
        <v>0.83</v>
      </c>
      <c r="AM35">
        <v>205</v>
      </c>
      <c r="AN35">
        <v>74</v>
      </c>
      <c r="AO35">
        <v>25.3</v>
      </c>
      <c r="AP35">
        <v>6.37</v>
      </c>
      <c r="AQ35">
        <v>34.700000000000003</v>
      </c>
      <c r="AR35">
        <v>7.66</v>
      </c>
      <c r="AS35">
        <v>9.68</v>
      </c>
      <c r="AT35">
        <v>0.38</v>
      </c>
      <c r="AU35">
        <v>0.09</v>
      </c>
      <c r="AV35">
        <v>0.09</v>
      </c>
      <c r="AW35">
        <v>14.9</v>
      </c>
      <c r="AX35">
        <v>0.25</v>
      </c>
      <c r="AY35" t="s">
        <v>141</v>
      </c>
      <c r="AZ35">
        <v>0.01</v>
      </c>
      <c r="BA35" t="s">
        <v>141</v>
      </c>
      <c r="BB35">
        <v>-0.1</v>
      </c>
      <c r="BC35">
        <v>99.3</v>
      </c>
      <c r="BD35">
        <v>0.7</v>
      </c>
      <c r="BE35" t="s">
        <v>138</v>
      </c>
      <c r="BF35" t="s">
        <v>139</v>
      </c>
      <c r="BG35">
        <v>122</v>
      </c>
      <c r="BH35">
        <v>901</v>
      </c>
      <c r="BI35" t="s">
        <v>136</v>
      </c>
      <c r="BJ35">
        <v>357</v>
      </c>
      <c r="BK35" t="s">
        <v>137</v>
      </c>
      <c r="BL35">
        <v>188</v>
      </c>
    </row>
    <row r="36" spans="1:64">
      <c r="A36" t="s">
        <v>41</v>
      </c>
      <c r="B36">
        <v>2.69</v>
      </c>
      <c r="C36" t="s">
        <v>136</v>
      </c>
      <c r="D36">
        <v>13.5</v>
      </c>
      <c r="E36">
        <v>4.9000000000000004</v>
      </c>
      <c r="F36">
        <v>68.7</v>
      </c>
      <c r="G36">
        <v>260</v>
      </c>
      <c r="H36">
        <v>7.0000000000000007E-2</v>
      </c>
      <c r="I36">
        <v>707</v>
      </c>
      <c r="J36">
        <v>1.78</v>
      </c>
      <c r="K36">
        <v>1.03</v>
      </c>
      <c r="L36">
        <v>0.5</v>
      </c>
      <c r="M36">
        <v>12.8</v>
      </c>
      <c r="N36">
        <v>1.69</v>
      </c>
      <c r="O36">
        <v>2.4</v>
      </c>
      <c r="P36">
        <v>0.36</v>
      </c>
      <c r="Q36">
        <v>1.6</v>
      </c>
      <c r="R36">
        <v>0.13</v>
      </c>
      <c r="S36" t="s">
        <v>137</v>
      </c>
      <c r="T36">
        <v>10.8</v>
      </c>
      <c r="U36">
        <v>4.5</v>
      </c>
      <c r="V36">
        <v>107</v>
      </c>
      <c r="W36">
        <v>8</v>
      </c>
      <c r="X36">
        <v>0.87</v>
      </c>
      <c r="Y36">
        <v>2.2000000000000002</v>
      </c>
      <c r="Z36">
        <v>1.41</v>
      </c>
      <c r="AA36" t="s">
        <v>136</v>
      </c>
      <c r="AB36">
        <v>60.1</v>
      </c>
      <c r="AC36">
        <v>0.9</v>
      </c>
      <c r="AD36">
        <v>0.31</v>
      </c>
      <c r="AE36">
        <v>0.12</v>
      </c>
      <c r="AF36" t="s">
        <v>139</v>
      </c>
      <c r="AG36">
        <v>0.12</v>
      </c>
      <c r="AH36">
        <v>0.06</v>
      </c>
      <c r="AI36">
        <v>1115</v>
      </c>
      <c r="AJ36" t="s">
        <v>136</v>
      </c>
      <c r="AK36">
        <v>8.6</v>
      </c>
      <c r="AL36">
        <v>0.88</v>
      </c>
      <c r="AM36">
        <v>175</v>
      </c>
      <c r="AN36">
        <v>77</v>
      </c>
      <c r="AO36">
        <v>27.6</v>
      </c>
      <c r="AP36">
        <v>5.0999999999999996</v>
      </c>
      <c r="AQ36">
        <v>32.9</v>
      </c>
      <c r="AR36">
        <v>8.6199999999999992</v>
      </c>
      <c r="AS36">
        <v>11.15</v>
      </c>
      <c r="AT36">
        <v>0.31</v>
      </c>
      <c r="AU36">
        <v>0.05</v>
      </c>
      <c r="AV36">
        <v>7.0000000000000007E-2</v>
      </c>
      <c r="AW36">
        <v>14.6</v>
      </c>
      <c r="AX36">
        <v>0.26</v>
      </c>
      <c r="AY36">
        <v>0.02</v>
      </c>
      <c r="AZ36">
        <v>0.01</v>
      </c>
      <c r="BA36" t="s">
        <v>141</v>
      </c>
      <c r="BB36">
        <v>0.41</v>
      </c>
      <c r="BC36">
        <v>101</v>
      </c>
      <c r="BD36">
        <v>0.6</v>
      </c>
      <c r="BE36" t="s">
        <v>138</v>
      </c>
      <c r="BF36" t="s">
        <v>139</v>
      </c>
      <c r="BG36">
        <v>116</v>
      </c>
      <c r="BH36">
        <v>933</v>
      </c>
      <c r="BI36" t="s">
        <v>136</v>
      </c>
      <c r="BJ36">
        <v>342</v>
      </c>
      <c r="BK36" t="s">
        <v>137</v>
      </c>
      <c r="BL36">
        <v>171</v>
      </c>
    </row>
    <row r="37" spans="1:64">
      <c r="A37" t="s">
        <v>42</v>
      </c>
      <c r="B37">
        <v>5.39</v>
      </c>
      <c r="C37" t="s">
        <v>136</v>
      </c>
      <c r="D37">
        <v>16.8</v>
      </c>
      <c r="E37">
        <v>5.4</v>
      </c>
      <c r="F37">
        <v>71.900000000000006</v>
      </c>
      <c r="G37">
        <v>280</v>
      </c>
      <c r="H37">
        <v>0.08</v>
      </c>
      <c r="I37">
        <v>670</v>
      </c>
      <c r="J37">
        <v>2.02</v>
      </c>
      <c r="K37">
        <v>1.1100000000000001</v>
      </c>
      <c r="L37">
        <v>0.56999999999999995</v>
      </c>
      <c r="M37">
        <v>14.8</v>
      </c>
      <c r="N37">
        <v>1.98</v>
      </c>
      <c r="O37">
        <v>2.2999999999999998</v>
      </c>
      <c r="P37">
        <v>0.39</v>
      </c>
      <c r="Q37">
        <v>1.8</v>
      </c>
      <c r="R37">
        <v>0.14000000000000001</v>
      </c>
      <c r="S37" t="s">
        <v>137</v>
      </c>
      <c r="T37">
        <v>10.4</v>
      </c>
      <c r="U37">
        <v>4.8</v>
      </c>
      <c r="V37">
        <v>97</v>
      </c>
      <c r="W37" t="s">
        <v>138</v>
      </c>
      <c r="X37">
        <v>0.89</v>
      </c>
      <c r="Y37">
        <v>3.1</v>
      </c>
      <c r="Z37">
        <v>1.55</v>
      </c>
      <c r="AA37" t="s">
        <v>136</v>
      </c>
      <c r="AB37">
        <v>67.7</v>
      </c>
      <c r="AC37">
        <v>0.9</v>
      </c>
      <c r="AD37">
        <v>0.35</v>
      </c>
      <c r="AE37">
        <v>0.13</v>
      </c>
      <c r="AF37" t="s">
        <v>139</v>
      </c>
      <c r="AG37">
        <v>0.13</v>
      </c>
      <c r="AH37">
        <v>0.05</v>
      </c>
      <c r="AI37">
        <v>1290</v>
      </c>
      <c r="AJ37" t="s">
        <v>136</v>
      </c>
      <c r="AK37">
        <v>9.3000000000000007</v>
      </c>
      <c r="AL37">
        <v>0.95</v>
      </c>
      <c r="AM37">
        <v>182</v>
      </c>
      <c r="AN37">
        <v>73</v>
      </c>
      <c r="AO37">
        <v>27</v>
      </c>
      <c r="AP37">
        <v>5.44</v>
      </c>
      <c r="AQ37">
        <v>33.200000000000003</v>
      </c>
      <c r="AR37">
        <v>8.9600000000000009</v>
      </c>
      <c r="AS37">
        <v>10.3</v>
      </c>
      <c r="AT37">
        <v>0.33</v>
      </c>
      <c r="AU37">
        <v>0.09</v>
      </c>
      <c r="AV37">
        <v>0.08</v>
      </c>
      <c r="AW37">
        <v>14.5</v>
      </c>
      <c r="AX37">
        <v>0.25</v>
      </c>
      <c r="AY37" t="s">
        <v>141</v>
      </c>
      <c r="AZ37">
        <v>0.01</v>
      </c>
      <c r="BA37" t="s">
        <v>141</v>
      </c>
      <c r="BB37">
        <v>-0.51</v>
      </c>
      <c r="BC37">
        <v>99.7</v>
      </c>
      <c r="BD37">
        <v>0.9</v>
      </c>
      <c r="BE37" t="s">
        <v>138</v>
      </c>
      <c r="BF37" t="s">
        <v>139</v>
      </c>
      <c r="BG37">
        <v>116</v>
      </c>
      <c r="BH37">
        <v>877</v>
      </c>
      <c r="BI37" t="s">
        <v>136</v>
      </c>
      <c r="BJ37">
        <v>341</v>
      </c>
      <c r="BK37" t="s">
        <v>137</v>
      </c>
      <c r="BL37">
        <v>172</v>
      </c>
    </row>
    <row r="38" spans="1:64">
      <c r="A38" t="s">
        <v>43</v>
      </c>
      <c r="B38">
        <v>5.98</v>
      </c>
      <c r="C38" t="s">
        <v>136</v>
      </c>
      <c r="D38">
        <v>15.2</v>
      </c>
      <c r="E38">
        <v>5.3</v>
      </c>
      <c r="F38">
        <v>61.3</v>
      </c>
      <c r="G38">
        <v>240</v>
      </c>
      <c r="H38">
        <v>0.04</v>
      </c>
      <c r="I38">
        <v>460</v>
      </c>
      <c r="J38">
        <v>1.98</v>
      </c>
      <c r="K38">
        <v>1.1100000000000001</v>
      </c>
      <c r="L38">
        <v>0.51</v>
      </c>
      <c r="M38">
        <v>16.8</v>
      </c>
      <c r="N38">
        <v>1.87</v>
      </c>
      <c r="O38">
        <v>2.4</v>
      </c>
      <c r="P38">
        <v>0.37</v>
      </c>
      <c r="Q38">
        <v>1.8</v>
      </c>
      <c r="R38">
        <v>0.13</v>
      </c>
      <c r="S38" t="s">
        <v>137</v>
      </c>
      <c r="T38">
        <v>8.3000000000000007</v>
      </c>
      <c r="U38">
        <v>4.9000000000000004</v>
      </c>
      <c r="V38">
        <v>70</v>
      </c>
      <c r="W38" t="s">
        <v>138</v>
      </c>
      <c r="X38">
        <v>0.91</v>
      </c>
      <c r="Y38">
        <v>2.5</v>
      </c>
      <c r="Z38">
        <v>1.59</v>
      </c>
      <c r="AA38" t="s">
        <v>136</v>
      </c>
      <c r="AB38">
        <v>36.200000000000003</v>
      </c>
      <c r="AC38">
        <v>0.7</v>
      </c>
      <c r="AD38">
        <v>0.34</v>
      </c>
      <c r="AE38">
        <v>0.13</v>
      </c>
      <c r="AF38" t="s">
        <v>139</v>
      </c>
      <c r="AG38">
        <v>0.13</v>
      </c>
      <c r="AH38">
        <v>0.05</v>
      </c>
      <c r="AI38">
        <v>1375</v>
      </c>
      <c r="AJ38" t="s">
        <v>136</v>
      </c>
      <c r="AK38">
        <v>9.6</v>
      </c>
      <c r="AL38">
        <v>0.93</v>
      </c>
      <c r="AM38">
        <v>179</v>
      </c>
      <c r="AN38">
        <v>75</v>
      </c>
      <c r="AO38">
        <v>23.8</v>
      </c>
      <c r="AP38">
        <v>3.64</v>
      </c>
      <c r="AQ38">
        <v>40.1</v>
      </c>
      <c r="AR38">
        <v>8.0399999999999991</v>
      </c>
      <c r="AS38">
        <v>9.9700000000000006</v>
      </c>
      <c r="AT38">
        <v>0.19</v>
      </c>
      <c r="AU38">
        <v>0.04</v>
      </c>
      <c r="AV38">
        <v>0.1</v>
      </c>
      <c r="AW38">
        <v>15.5</v>
      </c>
      <c r="AX38">
        <v>0.27</v>
      </c>
      <c r="AY38" t="s">
        <v>141</v>
      </c>
      <c r="AZ38">
        <v>0.01</v>
      </c>
      <c r="BA38" t="s">
        <v>141</v>
      </c>
      <c r="BB38">
        <v>-0.69</v>
      </c>
      <c r="BC38">
        <v>101</v>
      </c>
      <c r="BD38">
        <v>1.1000000000000001</v>
      </c>
      <c r="BE38" t="s">
        <v>138</v>
      </c>
      <c r="BF38" t="s">
        <v>139</v>
      </c>
      <c r="BG38">
        <v>128</v>
      </c>
      <c r="BH38">
        <v>595</v>
      </c>
      <c r="BI38" t="s">
        <v>136</v>
      </c>
      <c r="BJ38">
        <v>368</v>
      </c>
      <c r="BK38" t="s">
        <v>137</v>
      </c>
      <c r="BL38">
        <v>216</v>
      </c>
    </row>
    <row r="39" spans="1:64">
      <c r="A39" t="s">
        <v>44</v>
      </c>
      <c r="B39">
        <v>5.18</v>
      </c>
      <c r="C39" t="s">
        <v>136</v>
      </c>
      <c r="D39">
        <v>22</v>
      </c>
      <c r="E39">
        <v>3.9</v>
      </c>
      <c r="F39">
        <v>100</v>
      </c>
      <c r="G39">
        <v>490</v>
      </c>
      <c r="H39">
        <v>0.16</v>
      </c>
      <c r="I39">
        <v>639</v>
      </c>
      <c r="J39">
        <v>1.49</v>
      </c>
      <c r="K39">
        <v>0.83</v>
      </c>
      <c r="L39">
        <v>0.5</v>
      </c>
      <c r="M39">
        <v>20.7</v>
      </c>
      <c r="N39">
        <v>1.4</v>
      </c>
      <c r="O39">
        <v>1.6</v>
      </c>
      <c r="P39">
        <v>0.28999999999999998</v>
      </c>
      <c r="Q39">
        <v>1.4</v>
      </c>
      <c r="R39">
        <v>0.09</v>
      </c>
      <c r="S39" t="s">
        <v>137</v>
      </c>
      <c r="T39">
        <v>6.5</v>
      </c>
      <c r="U39">
        <v>3.6</v>
      </c>
      <c r="V39">
        <v>197</v>
      </c>
      <c r="W39" t="s">
        <v>138</v>
      </c>
      <c r="X39">
        <v>0.65</v>
      </c>
      <c r="Y39">
        <v>4.8</v>
      </c>
      <c r="Z39">
        <v>1.17</v>
      </c>
      <c r="AA39" t="s">
        <v>136</v>
      </c>
      <c r="AB39">
        <v>116</v>
      </c>
      <c r="AC39">
        <v>0.5</v>
      </c>
      <c r="AD39">
        <v>0.25</v>
      </c>
      <c r="AE39">
        <v>0.06</v>
      </c>
      <c r="AF39" t="s">
        <v>139</v>
      </c>
      <c r="AG39">
        <v>0.09</v>
      </c>
      <c r="AH39" t="s">
        <v>140</v>
      </c>
      <c r="AI39">
        <v>1500</v>
      </c>
      <c r="AJ39" t="s">
        <v>136</v>
      </c>
      <c r="AK39">
        <v>7.2</v>
      </c>
      <c r="AL39">
        <v>0.66</v>
      </c>
      <c r="AM39">
        <v>243</v>
      </c>
      <c r="AN39">
        <v>46</v>
      </c>
      <c r="AO39">
        <v>27.8</v>
      </c>
      <c r="AP39">
        <v>9.23</v>
      </c>
      <c r="AQ39">
        <v>32</v>
      </c>
      <c r="AR39">
        <v>9.2200000000000006</v>
      </c>
      <c r="AS39">
        <v>8.86</v>
      </c>
      <c r="AT39">
        <v>0.48</v>
      </c>
      <c r="AU39">
        <v>0.15</v>
      </c>
      <c r="AV39">
        <v>0.09</v>
      </c>
      <c r="AW39">
        <v>10.5</v>
      </c>
      <c r="AX39">
        <v>0.23</v>
      </c>
      <c r="AY39" t="s">
        <v>141</v>
      </c>
      <c r="AZ39">
        <v>0.01</v>
      </c>
      <c r="BA39" t="s">
        <v>141</v>
      </c>
      <c r="BB39">
        <v>0.5</v>
      </c>
      <c r="BC39">
        <v>99.1</v>
      </c>
      <c r="BD39">
        <v>0.7</v>
      </c>
      <c r="BE39" t="s">
        <v>138</v>
      </c>
      <c r="BF39" t="s">
        <v>139</v>
      </c>
      <c r="BG39">
        <v>108</v>
      </c>
      <c r="BH39">
        <v>743</v>
      </c>
      <c r="BI39" t="s">
        <v>136</v>
      </c>
      <c r="BJ39">
        <v>339</v>
      </c>
      <c r="BK39">
        <v>3</v>
      </c>
      <c r="BL39">
        <v>186</v>
      </c>
    </row>
    <row r="40" spans="1:64">
      <c r="A40" t="s">
        <v>45</v>
      </c>
      <c r="B40">
        <v>5.31</v>
      </c>
      <c r="C40" t="s">
        <v>136</v>
      </c>
      <c r="D40">
        <v>26.4</v>
      </c>
      <c r="E40">
        <v>8.5</v>
      </c>
      <c r="F40">
        <v>87</v>
      </c>
      <c r="G40">
        <v>380</v>
      </c>
      <c r="H40">
        <v>7.0000000000000007E-2</v>
      </c>
      <c r="I40">
        <v>354</v>
      </c>
      <c r="J40">
        <v>2.58</v>
      </c>
      <c r="K40">
        <v>1.44</v>
      </c>
      <c r="L40">
        <v>0.74</v>
      </c>
      <c r="M40">
        <v>17.399999999999999</v>
      </c>
      <c r="N40">
        <v>2.68</v>
      </c>
      <c r="O40">
        <v>2.2000000000000002</v>
      </c>
      <c r="P40">
        <v>0.5</v>
      </c>
      <c r="Q40">
        <v>2.9</v>
      </c>
      <c r="R40">
        <v>0.16</v>
      </c>
      <c r="S40" t="s">
        <v>137</v>
      </c>
      <c r="T40">
        <v>9.6</v>
      </c>
      <c r="U40">
        <v>7.1</v>
      </c>
      <c r="V40">
        <v>173</v>
      </c>
      <c r="W40" t="s">
        <v>138</v>
      </c>
      <c r="X40">
        <v>1.38</v>
      </c>
      <c r="Y40">
        <v>3.9</v>
      </c>
      <c r="Z40">
        <v>2.25</v>
      </c>
      <c r="AA40" t="s">
        <v>136</v>
      </c>
      <c r="AB40">
        <v>76.3</v>
      </c>
      <c r="AC40">
        <v>0.8</v>
      </c>
      <c r="AD40">
        <v>0.46</v>
      </c>
      <c r="AE40">
        <v>0.23</v>
      </c>
      <c r="AF40" t="s">
        <v>139</v>
      </c>
      <c r="AG40">
        <v>0.16</v>
      </c>
      <c r="AH40">
        <v>0.08</v>
      </c>
      <c r="AI40">
        <v>1490</v>
      </c>
      <c r="AJ40" t="s">
        <v>136</v>
      </c>
      <c r="AK40">
        <v>12.5</v>
      </c>
      <c r="AL40">
        <v>1.1499999999999999</v>
      </c>
      <c r="AM40">
        <v>218</v>
      </c>
      <c r="AN40">
        <v>68</v>
      </c>
      <c r="AO40">
        <v>31.9</v>
      </c>
      <c r="AP40">
        <v>6.29</v>
      </c>
      <c r="AQ40">
        <v>28.4</v>
      </c>
      <c r="AR40">
        <v>11.75</v>
      </c>
      <c r="AS40">
        <v>9.49</v>
      </c>
      <c r="AT40">
        <v>0.43</v>
      </c>
      <c r="AU40">
        <v>0.11</v>
      </c>
      <c r="AV40">
        <v>7.0000000000000007E-2</v>
      </c>
      <c r="AW40">
        <v>10.5</v>
      </c>
      <c r="AX40">
        <v>0.22</v>
      </c>
      <c r="AY40" t="s">
        <v>141</v>
      </c>
      <c r="AZ40">
        <v>0.01</v>
      </c>
      <c r="BA40" t="s">
        <v>141</v>
      </c>
      <c r="BB40">
        <v>0.8</v>
      </c>
      <c r="BC40">
        <v>100</v>
      </c>
      <c r="BD40" t="s">
        <v>139</v>
      </c>
      <c r="BE40" t="s">
        <v>138</v>
      </c>
      <c r="BF40" t="s">
        <v>139</v>
      </c>
      <c r="BG40">
        <v>94</v>
      </c>
      <c r="BH40">
        <v>432</v>
      </c>
      <c r="BI40" t="s">
        <v>136</v>
      </c>
      <c r="BJ40">
        <v>257</v>
      </c>
      <c r="BK40">
        <v>2</v>
      </c>
      <c r="BL40">
        <v>155</v>
      </c>
    </row>
    <row r="41" spans="1:64">
      <c r="A41" t="s">
        <v>46</v>
      </c>
      <c r="B41">
        <v>5.31</v>
      </c>
      <c r="C41" t="s">
        <v>136</v>
      </c>
      <c r="D41">
        <v>14.8</v>
      </c>
      <c r="E41">
        <v>6.8</v>
      </c>
      <c r="F41">
        <v>53.9</v>
      </c>
      <c r="G41">
        <v>220</v>
      </c>
      <c r="H41">
        <v>0.03</v>
      </c>
      <c r="I41">
        <v>325</v>
      </c>
      <c r="J41">
        <v>2.7</v>
      </c>
      <c r="K41">
        <v>1.44</v>
      </c>
      <c r="L41">
        <v>0.66</v>
      </c>
      <c r="M41">
        <v>17.399999999999999</v>
      </c>
      <c r="N41">
        <v>2.57</v>
      </c>
      <c r="O41">
        <v>2.1</v>
      </c>
      <c r="P41">
        <v>0.52</v>
      </c>
      <c r="Q41">
        <v>2.2000000000000002</v>
      </c>
      <c r="R41">
        <v>0.16</v>
      </c>
      <c r="S41" t="s">
        <v>137</v>
      </c>
      <c r="T41">
        <v>6.2</v>
      </c>
      <c r="U41">
        <v>6.3</v>
      </c>
      <c r="V41">
        <v>53</v>
      </c>
      <c r="W41" t="s">
        <v>138</v>
      </c>
      <c r="X41">
        <v>1.2</v>
      </c>
      <c r="Y41">
        <v>2.1</v>
      </c>
      <c r="Z41">
        <v>2.1</v>
      </c>
      <c r="AA41" t="s">
        <v>136</v>
      </c>
      <c r="AB41">
        <v>32.200000000000003</v>
      </c>
      <c r="AC41">
        <v>0.5</v>
      </c>
      <c r="AD41">
        <v>0.47</v>
      </c>
      <c r="AE41">
        <v>0.2</v>
      </c>
      <c r="AF41" t="s">
        <v>139</v>
      </c>
      <c r="AG41">
        <v>0.17</v>
      </c>
      <c r="AH41">
        <v>0.06</v>
      </c>
      <c r="AI41">
        <v>1520</v>
      </c>
      <c r="AJ41" t="s">
        <v>136</v>
      </c>
      <c r="AK41">
        <v>12.6</v>
      </c>
      <c r="AL41">
        <v>1.1200000000000001</v>
      </c>
      <c r="AM41">
        <v>173</v>
      </c>
      <c r="AN41">
        <v>64</v>
      </c>
      <c r="AO41">
        <v>27.8</v>
      </c>
      <c r="AP41">
        <v>4.1100000000000003</v>
      </c>
      <c r="AQ41">
        <v>34.5</v>
      </c>
      <c r="AR41">
        <v>11.05</v>
      </c>
      <c r="AS41">
        <v>9.57</v>
      </c>
      <c r="AT41">
        <v>0.2</v>
      </c>
      <c r="AU41">
        <v>0.05</v>
      </c>
      <c r="AV41">
        <v>0.08</v>
      </c>
      <c r="AW41">
        <v>11.5</v>
      </c>
      <c r="AX41">
        <v>0.24</v>
      </c>
      <c r="AY41" t="s">
        <v>141</v>
      </c>
      <c r="AZ41">
        <v>0.01</v>
      </c>
      <c r="BA41" t="s">
        <v>141</v>
      </c>
      <c r="BB41">
        <v>-0.1</v>
      </c>
      <c r="BC41">
        <v>99</v>
      </c>
      <c r="BD41">
        <v>0.6</v>
      </c>
      <c r="BE41" t="s">
        <v>138</v>
      </c>
      <c r="BF41" t="s">
        <v>139</v>
      </c>
      <c r="BG41">
        <v>113</v>
      </c>
      <c r="BH41">
        <v>441</v>
      </c>
      <c r="BI41" t="s">
        <v>136</v>
      </c>
      <c r="BJ41">
        <v>313</v>
      </c>
      <c r="BK41" t="s">
        <v>137</v>
      </c>
      <c r="BL41">
        <v>207</v>
      </c>
    </row>
    <row r="42" spans="1:64">
      <c r="A42" t="s">
        <v>47</v>
      </c>
      <c r="B42">
        <v>5.28</v>
      </c>
      <c r="C42" t="s">
        <v>136</v>
      </c>
      <c r="D42">
        <v>8</v>
      </c>
      <c r="E42">
        <v>6</v>
      </c>
      <c r="F42">
        <v>41.1</v>
      </c>
      <c r="G42">
        <v>150</v>
      </c>
      <c r="H42">
        <v>0.04</v>
      </c>
      <c r="I42">
        <v>144</v>
      </c>
      <c r="J42">
        <v>2.2999999999999998</v>
      </c>
      <c r="K42">
        <v>1.27</v>
      </c>
      <c r="L42">
        <v>0.57999999999999996</v>
      </c>
      <c r="M42">
        <v>18.600000000000001</v>
      </c>
      <c r="N42">
        <v>2.2799999999999998</v>
      </c>
      <c r="O42">
        <v>2.1</v>
      </c>
      <c r="P42">
        <v>0.45</v>
      </c>
      <c r="Q42">
        <v>2</v>
      </c>
      <c r="R42">
        <v>0.14000000000000001</v>
      </c>
      <c r="S42" t="s">
        <v>137</v>
      </c>
      <c r="T42">
        <v>5.2</v>
      </c>
      <c r="U42">
        <v>5.7</v>
      </c>
      <c r="V42">
        <v>19</v>
      </c>
      <c r="W42" t="s">
        <v>138</v>
      </c>
      <c r="X42">
        <v>1.04</v>
      </c>
      <c r="Y42">
        <v>1.3</v>
      </c>
      <c r="Z42">
        <v>1.91</v>
      </c>
      <c r="AA42" t="s">
        <v>136</v>
      </c>
      <c r="AB42">
        <v>17.2</v>
      </c>
      <c r="AC42">
        <v>0.4</v>
      </c>
      <c r="AD42">
        <v>0.4</v>
      </c>
      <c r="AE42">
        <v>0.21</v>
      </c>
      <c r="AF42" t="s">
        <v>139</v>
      </c>
      <c r="AG42">
        <v>0.14000000000000001</v>
      </c>
      <c r="AH42">
        <v>7.0000000000000007E-2</v>
      </c>
      <c r="AI42">
        <v>1805</v>
      </c>
      <c r="AJ42" t="s">
        <v>136</v>
      </c>
      <c r="AK42">
        <v>10.8</v>
      </c>
      <c r="AL42">
        <v>1</v>
      </c>
      <c r="AM42">
        <v>158</v>
      </c>
      <c r="AN42">
        <v>62</v>
      </c>
      <c r="AO42">
        <v>23.3</v>
      </c>
      <c r="AP42">
        <v>3.47</v>
      </c>
      <c r="AQ42">
        <v>41.6</v>
      </c>
      <c r="AR42">
        <v>9.6199999999999992</v>
      </c>
      <c r="AS42">
        <v>8.15</v>
      </c>
      <c r="AT42">
        <v>0.14000000000000001</v>
      </c>
      <c r="AU42">
        <v>0.01</v>
      </c>
      <c r="AV42">
        <v>0.09</v>
      </c>
      <c r="AW42">
        <v>14.05</v>
      </c>
      <c r="AX42">
        <v>0.26</v>
      </c>
      <c r="AY42" t="s">
        <v>141</v>
      </c>
      <c r="AZ42">
        <v>0.01</v>
      </c>
      <c r="BA42" t="s">
        <v>141</v>
      </c>
      <c r="BB42">
        <v>-1.01</v>
      </c>
      <c r="BC42">
        <v>99.7</v>
      </c>
      <c r="BD42">
        <v>0.5</v>
      </c>
      <c r="BE42" t="s">
        <v>138</v>
      </c>
      <c r="BF42" t="s">
        <v>139</v>
      </c>
      <c r="BG42">
        <v>122</v>
      </c>
      <c r="BH42">
        <v>239</v>
      </c>
      <c r="BI42" t="s">
        <v>136</v>
      </c>
      <c r="BJ42">
        <v>344</v>
      </c>
      <c r="BK42">
        <v>3</v>
      </c>
      <c r="BL42">
        <v>251</v>
      </c>
    </row>
    <row r="43" spans="1:64">
      <c r="A43" t="s">
        <v>48</v>
      </c>
      <c r="B43">
        <v>5.61</v>
      </c>
      <c r="C43" t="s">
        <v>136</v>
      </c>
      <c r="D43">
        <v>8.3000000000000007</v>
      </c>
      <c r="E43">
        <v>5.9</v>
      </c>
      <c r="F43">
        <v>74.7</v>
      </c>
      <c r="G43">
        <v>270</v>
      </c>
      <c r="H43">
        <v>0.01</v>
      </c>
      <c r="I43">
        <v>213</v>
      </c>
      <c r="J43">
        <v>2.2799999999999998</v>
      </c>
      <c r="K43">
        <v>1.25</v>
      </c>
      <c r="L43">
        <v>0.55000000000000004</v>
      </c>
      <c r="M43">
        <v>21.5</v>
      </c>
      <c r="N43">
        <v>2.19</v>
      </c>
      <c r="O43">
        <v>2.1</v>
      </c>
      <c r="P43">
        <v>0.44</v>
      </c>
      <c r="Q43">
        <v>1.9</v>
      </c>
      <c r="R43">
        <v>0.13</v>
      </c>
      <c r="S43" t="s">
        <v>137</v>
      </c>
      <c r="T43">
        <v>5.5</v>
      </c>
      <c r="U43">
        <v>5.7</v>
      </c>
      <c r="V43">
        <v>49</v>
      </c>
      <c r="W43" t="s">
        <v>138</v>
      </c>
      <c r="X43">
        <v>1.08</v>
      </c>
      <c r="Y43">
        <v>0.9</v>
      </c>
      <c r="Z43">
        <v>1.92</v>
      </c>
      <c r="AA43" t="s">
        <v>136</v>
      </c>
      <c r="AB43">
        <v>16.399999999999999</v>
      </c>
      <c r="AC43">
        <v>0.4</v>
      </c>
      <c r="AD43">
        <v>0.39</v>
      </c>
      <c r="AE43">
        <v>0.11</v>
      </c>
      <c r="AF43" t="s">
        <v>139</v>
      </c>
      <c r="AG43">
        <v>0.13</v>
      </c>
      <c r="AH43">
        <v>0.05</v>
      </c>
      <c r="AI43">
        <v>1835</v>
      </c>
      <c r="AJ43" t="s">
        <v>136</v>
      </c>
      <c r="AK43">
        <v>10.9</v>
      </c>
      <c r="AL43">
        <v>0.96</v>
      </c>
      <c r="AM43">
        <v>237</v>
      </c>
      <c r="AN43">
        <v>63</v>
      </c>
      <c r="AO43">
        <v>24.3</v>
      </c>
      <c r="AP43">
        <v>3.52</v>
      </c>
      <c r="AQ43">
        <v>41.3</v>
      </c>
      <c r="AR43">
        <v>10.050000000000001</v>
      </c>
      <c r="AS43">
        <v>8.5</v>
      </c>
      <c r="AT43">
        <v>0.16</v>
      </c>
      <c r="AU43" t="s">
        <v>141</v>
      </c>
      <c r="AV43">
        <v>0.08</v>
      </c>
      <c r="AW43">
        <v>13.6</v>
      </c>
      <c r="AX43">
        <v>0.25</v>
      </c>
      <c r="AY43">
        <v>7.0000000000000007E-2</v>
      </c>
      <c r="AZ43">
        <v>0.01</v>
      </c>
      <c r="BA43" t="s">
        <v>141</v>
      </c>
      <c r="BB43">
        <v>-0.71</v>
      </c>
      <c r="BC43">
        <v>101</v>
      </c>
      <c r="BD43">
        <v>1</v>
      </c>
      <c r="BE43" t="s">
        <v>138</v>
      </c>
      <c r="BF43" t="s">
        <v>139</v>
      </c>
      <c r="BG43">
        <v>128</v>
      </c>
      <c r="BH43">
        <v>278</v>
      </c>
      <c r="BI43" t="s">
        <v>136</v>
      </c>
      <c r="BJ43">
        <v>350</v>
      </c>
      <c r="BK43">
        <v>5</v>
      </c>
      <c r="BL43">
        <v>245</v>
      </c>
    </row>
    <row r="44" spans="1:64">
      <c r="A44" t="s">
        <v>49</v>
      </c>
      <c r="B44">
        <v>6.38</v>
      </c>
      <c r="C44" t="s">
        <v>136</v>
      </c>
      <c r="D44">
        <v>3.9</v>
      </c>
      <c r="E44">
        <v>3.2</v>
      </c>
      <c r="F44">
        <v>29</v>
      </c>
      <c r="G44">
        <v>50</v>
      </c>
      <c r="H44" t="s">
        <v>141</v>
      </c>
      <c r="I44">
        <v>145</v>
      </c>
      <c r="J44">
        <v>1.53</v>
      </c>
      <c r="K44">
        <v>0.82</v>
      </c>
      <c r="L44">
        <v>0.38</v>
      </c>
      <c r="M44">
        <v>22.2</v>
      </c>
      <c r="N44">
        <v>1.45</v>
      </c>
      <c r="O44">
        <v>1.7</v>
      </c>
      <c r="P44">
        <v>0.28999999999999998</v>
      </c>
      <c r="Q44">
        <v>1</v>
      </c>
      <c r="R44">
        <v>0.08</v>
      </c>
      <c r="S44" t="s">
        <v>137</v>
      </c>
      <c r="T44">
        <v>5</v>
      </c>
      <c r="U44">
        <v>3.5</v>
      </c>
      <c r="V44" t="s">
        <v>138</v>
      </c>
      <c r="W44" t="s">
        <v>138</v>
      </c>
      <c r="X44">
        <v>0.62</v>
      </c>
      <c r="Y44">
        <v>0.6</v>
      </c>
      <c r="Z44">
        <v>1.22</v>
      </c>
      <c r="AA44" t="s">
        <v>136</v>
      </c>
      <c r="AB44">
        <v>16.2</v>
      </c>
      <c r="AC44">
        <v>0.3</v>
      </c>
      <c r="AD44">
        <v>0.25</v>
      </c>
      <c r="AE44" t="s">
        <v>140</v>
      </c>
      <c r="AF44" t="s">
        <v>139</v>
      </c>
      <c r="AG44">
        <v>0.09</v>
      </c>
      <c r="AH44" t="s">
        <v>140</v>
      </c>
      <c r="AI44">
        <v>1895</v>
      </c>
      <c r="AJ44" t="s">
        <v>136</v>
      </c>
      <c r="AK44">
        <v>7.2</v>
      </c>
      <c r="AL44">
        <v>0.67</v>
      </c>
      <c r="AM44">
        <v>147</v>
      </c>
      <c r="AN44">
        <v>49</v>
      </c>
      <c r="AO44">
        <v>17.149999999999999</v>
      </c>
      <c r="AP44">
        <v>3.9</v>
      </c>
      <c r="AQ44">
        <v>49.4</v>
      </c>
      <c r="AR44">
        <v>6.87</v>
      </c>
      <c r="AS44">
        <v>7.27</v>
      </c>
      <c r="AT44">
        <v>0.1</v>
      </c>
      <c r="AU44" t="s">
        <v>141</v>
      </c>
      <c r="AV44">
        <v>0.1</v>
      </c>
      <c r="AW44">
        <v>15.15</v>
      </c>
      <c r="AX44">
        <v>0.26</v>
      </c>
      <c r="AY44" t="s">
        <v>141</v>
      </c>
      <c r="AZ44">
        <v>0.01</v>
      </c>
      <c r="BA44" t="s">
        <v>141</v>
      </c>
      <c r="BB44">
        <v>-1.01</v>
      </c>
      <c r="BC44">
        <v>99.2</v>
      </c>
      <c r="BD44">
        <v>1</v>
      </c>
      <c r="BE44">
        <v>9</v>
      </c>
      <c r="BF44" t="s">
        <v>139</v>
      </c>
      <c r="BG44">
        <v>148</v>
      </c>
      <c r="BH44">
        <v>232</v>
      </c>
      <c r="BI44" t="s">
        <v>136</v>
      </c>
      <c r="BJ44">
        <v>417</v>
      </c>
      <c r="BK44">
        <v>5</v>
      </c>
      <c r="BL44">
        <v>285</v>
      </c>
    </row>
    <row r="45" spans="1:64">
      <c r="A45" t="s">
        <v>50</v>
      </c>
      <c r="B45">
        <v>5.72</v>
      </c>
      <c r="C45" t="s">
        <v>136</v>
      </c>
      <c r="D45">
        <v>5.6</v>
      </c>
      <c r="E45">
        <v>5.2</v>
      </c>
      <c r="F45">
        <v>32.299999999999997</v>
      </c>
      <c r="G45">
        <v>80</v>
      </c>
      <c r="H45">
        <v>0.02</v>
      </c>
      <c r="I45">
        <v>159</v>
      </c>
      <c r="J45">
        <v>2.15</v>
      </c>
      <c r="K45">
        <v>1.1399999999999999</v>
      </c>
      <c r="L45">
        <v>0.51</v>
      </c>
      <c r="M45">
        <v>20.100000000000001</v>
      </c>
      <c r="N45">
        <v>2.14</v>
      </c>
      <c r="O45">
        <v>1.9</v>
      </c>
      <c r="P45">
        <v>0.42</v>
      </c>
      <c r="Q45">
        <v>1.6</v>
      </c>
      <c r="R45">
        <v>0.13</v>
      </c>
      <c r="S45" t="s">
        <v>137</v>
      </c>
      <c r="T45">
        <v>5.5</v>
      </c>
      <c r="U45">
        <v>5.3</v>
      </c>
      <c r="V45">
        <v>8</v>
      </c>
      <c r="W45" t="s">
        <v>138</v>
      </c>
      <c r="X45">
        <v>0.97</v>
      </c>
      <c r="Y45">
        <v>0.8</v>
      </c>
      <c r="Z45">
        <v>1.85</v>
      </c>
      <c r="AA45" t="s">
        <v>136</v>
      </c>
      <c r="AB45">
        <v>17</v>
      </c>
      <c r="AC45">
        <v>0.4</v>
      </c>
      <c r="AD45">
        <v>0.39</v>
      </c>
      <c r="AE45">
        <v>0.09</v>
      </c>
      <c r="AF45" t="s">
        <v>139</v>
      </c>
      <c r="AG45">
        <v>0.13</v>
      </c>
      <c r="AH45" t="s">
        <v>140</v>
      </c>
      <c r="AI45">
        <v>1925</v>
      </c>
      <c r="AJ45" t="s">
        <v>136</v>
      </c>
      <c r="AK45">
        <v>10.4</v>
      </c>
      <c r="AL45">
        <v>0.91</v>
      </c>
      <c r="AM45">
        <v>150</v>
      </c>
      <c r="AN45">
        <v>57</v>
      </c>
      <c r="AO45">
        <v>22.4</v>
      </c>
      <c r="AP45">
        <v>3.68</v>
      </c>
      <c r="AQ45">
        <v>43.7</v>
      </c>
      <c r="AR45">
        <v>9.23</v>
      </c>
      <c r="AS45">
        <v>8.08</v>
      </c>
      <c r="AT45">
        <v>0.12</v>
      </c>
      <c r="AU45" t="s">
        <v>141</v>
      </c>
      <c r="AV45">
        <v>0.09</v>
      </c>
      <c r="AW45">
        <v>13.8</v>
      </c>
      <c r="AX45">
        <v>0.25</v>
      </c>
      <c r="AY45" t="s">
        <v>141</v>
      </c>
      <c r="AZ45" t="s">
        <v>141</v>
      </c>
      <c r="BA45" t="s">
        <v>141</v>
      </c>
      <c r="BB45">
        <v>-0.4</v>
      </c>
      <c r="BC45">
        <v>101</v>
      </c>
      <c r="BD45">
        <v>0.5</v>
      </c>
      <c r="BE45" t="s">
        <v>138</v>
      </c>
      <c r="BF45" t="s">
        <v>139</v>
      </c>
      <c r="BG45">
        <v>133</v>
      </c>
      <c r="BH45">
        <v>246</v>
      </c>
      <c r="BI45" t="s">
        <v>136</v>
      </c>
      <c r="BJ45">
        <v>365</v>
      </c>
      <c r="BK45">
        <v>7</v>
      </c>
      <c r="BL45">
        <v>264</v>
      </c>
    </row>
    <row r="46" spans="1:64">
      <c r="A46" t="s">
        <v>51</v>
      </c>
      <c r="B46">
        <v>5.87</v>
      </c>
      <c r="C46" t="s">
        <v>136</v>
      </c>
      <c r="D46">
        <v>9</v>
      </c>
      <c r="E46">
        <v>6.2</v>
      </c>
      <c r="F46">
        <v>69.3</v>
      </c>
      <c r="G46">
        <v>230</v>
      </c>
      <c r="H46">
        <v>0.01</v>
      </c>
      <c r="I46">
        <v>116</v>
      </c>
      <c r="J46">
        <v>2.5499999999999998</v>
      </c>
      <c r="K46">
        <v>1.34</v>
      </c>
      <c r="L46">
        <v>0.6</v>
      </c>
      <c r="M46">
        <v>19.5</v>
      </c>
      <c r="N46">
        <v>2.4300000000000002</v>
      </c>
      <c r="O46">
        <v>2.1</v>
      </c>
      <c r="P46">
        <v>0.5</v>
      </c>
      <c r="Q46">
        <v>1.9</v>
      </c>
      <c r="R46">
        <v>0.15</v>
      </c>
      <c r="S46" t="s">
        <v>137</v>
      </c>
      <c r="T46">
        <v>5.7</v>
      </c>
      <c r="U46">
        <v>6.2</v>
      </c>
      <c r="V46">
        <v>76</v>
      </c>
      <c r="W46" t="s">
        <v>138</v>
      </c>
      <c r="X46">
        <v>1.1200000000000001</v>
      </c>
      <c r="Y46">
        <v>1</v>
      </c>
      <c r="Z46">
        <v>2.08</v>
      </c>
      <c r="AA46" t="s">
        <v>136</v>
      </c>
      <c r="AB46">
        <v>21.7</v>
      </c>
      <c r="AC46">
        <v>0.5</v>
      </c>
      <c r="AD46">
        <v>0.45</v>
      </c>
      <c r="AE46">
        <v>0.13</v>
      </c>
      <c r="AF46" t="s">
        <v>139</v>
      </c>
      <c r="AG46">
        <v>0.15</v>
      </c>
      <c r="AH46" t="s">
        <v>140</v>
      </c>
      <c r="AI46">
        <v>1820</v>
      </c>
      <c r="AJ46" t="s">
        <v>136</v>
      </c>
      <c r="AK46">
        <v>12.2</v>
      </c>
      <c r="AL46">
        <v>1.0900000000000001</v>
      </c>
      <c r="AM46">
        <v>208</v>
      </c>
      <c r="AN46">
        <v>60</v>
      </c>
      <c r="AO46">
        <v>26.7</v>
      </c>
      <c r="AP46">
        <v>3.56</v>
      </c>
      <c r="AQ46">
        <v>37.4</v>
      </c>
      <c r="AR46">
        <v>11.1</v>
      </c>
      <c r="AS46">
        <v>8.98</v>
      </c>
      <c r="AT46">
        <v>0.15</v>
      </c>
      <c r="AU46" t="s">
        <v>141</v>
      </c>
      <c r="AV46">
        <v>7.0000000000000007E-2</v>
      </c>
      <c r="AW46">
        <v>12.1</v>
      </c>
      <c r="AX46">
        <v>0.24</v>
      </c>
      <c r="AY46" t="s">
        <v>141</v>
      </c>
      <c r="AZ46">
        <v>0.01</v>
      </c>
      <c r="BA46" t="s">
        <v>141</v>
      </c>
      <c r="BB46">
        <v>-0.8</v>
      </c>
      <c r="BC46">
        <v>99.5</v>
      </c>
      <c r="BD46">
        <v>0.7</v>
      </c>
      <c r="BE46" t="s">
        <v>138</v>
      </c>
      <c r="BF46" t="s">
        <v>139</v>
      </c>
      <c r="BG46">
        <v>115</v>
      </c>
      <c r="BH46">
        <v>157</v>
      </c>
      <c r="BI46" t="s">
        <v>136</v>
      </c>
      <c r="BJ46">
        <v>320</v>
      </c>
      <c r="BK46" t="s">
        <v>137</v>
      </c>
      <c r="BL46">
        <v>215</v>
      </c>
    </row>
    <row r="47" spans="1:64">
      <c r="A47" t="s">
        <v>52</v>
      </c>
      <c r="B47">
        <v>5.92</v>
      </c>
      <c r="C47" t="s">
        <v>136</v>
      </c>
      <c r="D47">
        <v>5</v>
      </c>
      <c r="E47">
        <v>4.5999999999999996</v>
      </c>
      <c r="F47">
        <v>39</v>
      </c>
      <c r="G47">
        <v>120</v>
      </c>
      <c r="H47" t="s">
        <v>141</v>
      </c>
      <c r="I47">
        <v>41</v>
      </c>
      <c r="J47">
        <v>2.11</v>
      </c>
      <c r="K47">
        <v>1.1200000000000001</v>
      </c>
      <c r="L47">
        <v>0.5</v>
      </c>
      <c r="M47">
        <v>20.8</v>
      </c>
      <c r="N47">
        <v>2.02</v>
      </c>
      <c r="O47">
        <v>1.8</v>
      </c>
      <c r="P47">
        <v>0.41</v>
      </c>
      <c r="Q47">
        <v>1.3</v>
      </c>
      <c r="R47">
        <v>0.12</v>
      </c>
      <c r="S47" t="s">
        <v>137</v>
      </c>
      <c r="T47">
        <v>3</v>
      </c>
      <c r="U47">
        <v>4.8</v>
      </c>
      <c r="V47">
        <v>23</v>
      </c>
      <c r="W47" t="s">
        <v>138</v>
      </c>
      <c r="X47">
        <v>0.85</v>
      </c>
      <c r="Y47">
        <v>0.4</v>
      </c>
      <c r="Z47">
        <v>1.73</v>
      </c>
      <c r="AA47" t="s">
        <v>136</v>
      </c>
      <c r="AB47">
        <v>16.5</v>
      </c>
      <c r="AC47">
        <v>0.2</v>
      </c>
      <c r="AD47">
        <v>0.35</v>
      </c>
      <c r="AE47">
        <v>0.08</v>
      </c>
      <c r="AF47" t="s">
        <v>139</v>
      </c>
      <c r="AG47">
        <v>0.13</v>
      </c>
      <c r="AH47" t="s">
        <v>140</v>
      </c>
      <c r="AI47">
        <v>1710</v>
      </c>
      <c r="AJ47" t="s">
        <v>136</v>
      </c>
      <c r="AK47">
        <v>10</v>
      </c>
      <c r="AL47">
        <v>0.87</v>
      </c>
      <c r="AM47">
        <v>159</v>
      </c>
      <c r="AN47">
        <v>51</v>
      </c>
      <c r="AO47">
        <v>22</v>
      </c>
      <c r="AP47">
        <v>3.67</v>
      </c>
      <c r="AQ47">
        <v>44.4</v>
      </c>
      <c r="AR47">
        <v>9.31</v>
      </c>
      <c r="AS47">
        <v>7.67</v>
      </c>
      <c r="AT47">
        <v>0.11</v>
      </c>
      <c r="AU47" t="s">
        <v>141</v>
      </c>
      <c r="AV47">
        <v>0.08</v>
      </c>
      <c r="AW47">
        <v>12.8</v>
      </c>
      <c r="AX47">
        <v>0.26</v>
      </c>
      <c r="AY47" t="s">
        <v>141</v>
      </c>
      <c r="AZ47" t="s">
        <v>141</v>
      </c>
      <c r="BA47" t="s">
        <v>141</v>
      </c>
      <c r="BB47">
        <v>-0.3</v>
      </c>
      <c r="BC47">
        <v>100</v>
      </c>
      <c r="BD47">
        <v>0.6</v>
      </c>
      <c r="BE47" t="s">
        <v>138</v>
      </c>
      <c r="BF47" t="s">
        <v>139</v>
      </c>
      <c r="BG47">
        <v>140</v>
      </c>
      <c r="BH47">
        <v>66</v>
      </c>
      <c r="BI47" t="s">
        <v>136</v>
      </c>
      <c r="BJ47">
        <v>373</v>
      </c>
      <c r="BK47">
        <v>3</v>
      </c>
      <c r="BL47">
        <v>274</v>
      </c>
    </row>
    <row r="48" spans="1:64">
      <c r="A48" t="s">
        <v>53</v>
      </c>
      <c r="B48">
        <v>5.22</v>
      </c>
      <c r="C48" t="s">
        <v>136</v>
      </c>
      <c r="D48">
        <v>13.7</v>
      </c>
      <c r="E48">
        <v>8.4</v>
      </c>
      <c r="F48">
        <v>93.4</v>
      </c>
      <c r="G48">
        <v>340</v>
      </c>
      <c r="H48">
        <v>0.02</v>
      </c>
      <c r="I48">
        <v>180</v>
      </c>
      <c r="J48">
        <v>3.35</v>
      </c>
      <c r="K48">
        <v>1.76</v>
      </c>
      <c r="L48">
        <v>0.79</v>
      </c>
      <c r="M48">
        <v>21.4</v>
      </c>
      <c r="N48">
        <v>3.16</v>
      </c>
      <c r="O48">
        <v>2.2000000000000002</v>
      </c>
      <c r="P48">
        <v>0.64</v>
      </c>
      <c r="Q48">
        <v>2.7</v>
      </c>
      <c r="R48">
        <v>0.19</v>
      </c>
      <c r="S48" t="s">
        <v>137</v>
      </c>
      <c r="T48">
        <v>5</v>
      </c>
      <c r="U48">
        <v>8.1999999999999993</v>
      </c>
      <c r="V48">
        <v>176</v>
      </c>
      <c r="W48" t="s">
        <v>138</v>
      </c>
      <c r="X48">
        <v>1.52</v>
      </c>
      <c r="Y48">
        <v>1.4</v>
      </c>
      <c r="Z48">
        <v>2.74</v>
      </c>
      <c r="AA48">
        <v>1</v>
      </c>
      <c r="AB48">
        <v>22.7</v>
      </c>
      <c r="AC48">
        <v>0.4</v>
      </c>
      <c r="AD48">
        <v>0.56000000000000005</v>
      </c>
      <c r="AE48">
        <v>0.2</v>
      </c>
      <c r="AF48" t="s">
        <v>139</v>
      </c>
      <c r="AG48">
        <v>0.21</v>
      </c>
      <c r="AH48">
        <v>0.06</v>
      </c>
      <c r="AI48">
        <v>1860</v>
      </c>
      <c r="AJ48" t="s">
        <v>136</v>
      </c>
      <c r="AK48">
        <v>15.7</v>
      </c>
      <c r="AL48">
        <v>1.33</v>
      </c>
      <c r="AM48">
        <v>266</v>
      </c>
      <c r="AN48">
        <v>63</v>
      </c>
      <c r="AO48">
        <v>30.6</v>
      </c>
      <c r="AP48">
        <v>3.74</v>
      </c>
      <c r="AQ48">
        <v>31.6</v>
      </c>
      <c r="AR48">
        <v>12.7</v>
      </c>
      <c r="AS48">
        <v>9.5500000000000007</v>
      </c>
      <c r="AT48">
        <v>0.22</v>
      </c>
      <c r="AU48">
        <v>0.02</v>
      </c>
      <c r="AV48">
        <v>0.06</v>
      </c>
      <c r="AW48">
        <v>8.98</v>
      </c>
      <c r="AX48">
        <v>0.22</v>
      </c>
      <c r="AY48">
        <v>0.03</v>
      </c>
      <c r="AZ48">
        <v>0.01</v>
      </c>
      <c r="BA48" t="s">
        <v>141</v>
      </c>
      <c r="BB48">
        <v>0.4</v>
      </c>
      <c r="BC48">
        <v>98.1</v>
      </c>
      <c r="BD48" t="s">
        <v>139</v>
      </c>
      <c r="BE48">
        <v>10</v>
      </c>
      <c r="BF48" t="s">
        <v>139</v>
      </c>
      <c r="BG48">
        <v>109</v>
      </c>
      <c r="BH48">
        <v>181</v>
      </c>
      <c r="BI48" t="s">
        <v>136</v>
      </c>
      <c r="BJ48">
        <v>286</v>
      </c>
      <c r="BK48" t="s">
        <v>137</v>
      </c>
      <c r="BL48">
        <v>210</v>
      </c>
    </row>
    <row r="49" spans="1:64">
      <c r="A49" t="s">
        <v>54</v>
      </c>
      <c r="B49">
        <v>5.35</v>
      </c>
      <c r="C49" t="s">
        <v>136</v>
      </c>
      <c r="D49">
        <v>11</v>
      </c>
      <c r="E49">
        <v>7.6</v>
      </c>
      <c r="F49">
        <v>104</v>
      </c>
      <c r="G49">
        <v>460</v>
      </c>
      <c r="H49">
        <v>0.01</v>
      </c>
      <c r="I49">
        <v>94</v>
      </c>
      <c r="J49">
        <v>3.04</v>
      </c>
      <c r="K49">
        <v>1.62</v>
      </c>
      <c r="L49">
        <v>0.74</v>
      </c>
      <c r="M49">
        <v>20.3</v>
      </c>
      <c r="N49">
        <v>2.96</v>
      </c>
      <c r="O49">
        <v>2.2999999999999998</v>
      </c>
      <c r="P49">
        <v>0.59</v>
      </c>
      <c r="Q49">
        <v>2.4</v>
      </c>
      <c r="R49">
        <v>0.19</v>
      </c>
      <c r="S49" t="s">
        <v>137</v>
      </c>
      <c r="T49">
        <v>7.5</v>
      </c>
      <c r="U49">
        <v>7.4</v>
      </c>
      <c r="V49">
        <v>227</v>
      </c>
      <c r="W49" t="s">
        <v>138</v>
      </c>
      <c r="X49">
        <v>1.38</v>
      </c>
      <c r="Y49">
        <v>1.3</v>
      </c>
      <c r="Z49">
        <v>2.4900000000000002</v>
      </c>
      <c r="AA49">
        <v>1</v>
      </c>
      <c r="AB49">
        <v>22.6</v>
      </c>
      <c r="AC49">
        <v>0.6</v>
      </c>
      <c r="AD49">
        <v>0.5</v>
      </c>
      <c r="AE49">
        <v>0.17</v>
      </c>
      <c r="AF49" t="s">
        <v>139</v>
      </c>
      <c r="AG49">
        <v>0.19</v>
      </c>
      <c r="AH49">
        <v>0.06</v>
      </c>
      <c r="AI49">
        <v>1675</v>
      </c>
      <c r="AJ49" t="s">
        <v>136</v>
      </c>
      <c r="AK49">
        <v>14.4</v>
      </c>
      <c r="AL49">
        <v>1.29</v>
      </c>
      <c r="AM49">
        <v>272</v>
      </c>
      <c r="AN49">
        <v>66</v>
      </c>
      <c r="AO49">
        <v>30.1</v>
      </c>
      <c r="AP49">
        <v>3.62</v>
      </c>
      <c r="AQ49">
        <v>32.6</v>
      </c>
      <c r="AR49">
        <v>12.45</v>
      </c>
      <c r="AS49">
        <v>9.61</v>
      </c>
      <c r="AT49">
        <v>0.21</v>
      </c>
      <c r="AU49">
        <v>0.01</v>
      </c>
      <c r="AV49">
        <v>7.0000000000000007E-2</v>
      </c>
      <c r="AW49">
        <v>10.55</v>
      </c>
      <c r="AX49">
        <v>0.23</v>
      </c>
      <c r="AY49" t="s">
        <v>141</v>
      </c>
      <c r="AZ49">
        <v>0.01</v>
      </c>
      <c r="BA49" t="s">
        <v>141</v>
      </c>
      <c r="BB49">
        <v>-0.2</v>
      </c>
      <c r="BC49">
        <v>99.3</v>
      </c>
      <c r="BD49" t="s">
        <v>139</v>
      </c>
      <c r="BE49" t="s">
        <v>138</v>
      </c>
      <c r="BF49" t="s">
        <v>139</v>
      </c>
      <c r="BG49">
        <v>107</v>
      </c>
      <c r="BH49">
        <v>132</v>
      </c>
      <c r="BI49" t="s">
        <v>136</v>
      </c>
      <c r="BJ49">
        <v>289</v>
      </c>
      <c r="BK49" t="s">
        <v>137</v>
      </c>
      <c r="BL49">
        <v>193</v>
      </c>
    </row>
    <row r="50" spans="1:64">
      <c r="A50" t="s">
        <v>55</v>
      </c>
      <c r="B50">
        <v>5.48</v>
      </c>
      <c r="C50" t="s">
        <v>136</v>
      </c>
      <c r="D50">
        <v>28.8</v>
      </c>
      <c r="E50">
        <v>11.6</v>
      </c>
      <c r="F50">
        <v>102</v>
      </c>
      <c r="G50">
        <v>330</v>
      </c>
      <c r="H50">
        <v>0.05</v>
      </c>
      <c r="I50">
        <v>353</v>
      </c>
      <c r="J50">
        <v>3.51</v>
      </c>
      <c r="K50">
        <v>1.89</v>
      </c>
      <c r="L50">
        <v>0.85</v>
      </c>
      <c r="M50">
        <v>18.600000000000001</v>
      </c>
      <c r="N50">
        <v>3.53</v>
      </c>
      <c r="O50">
        <v>3.2</v>
      </c>
      <c r="P50">
        <v>0.68</v>
      </c>
      <c r="Q50">
        <v>4</v>
      </c>
      <c r="R50">
        <v>0.23</v>
      </c>
      <c r="S50" t="s">
        <v>137</v>
      </c>
      <c r="T50">
        <v>14.4</v>
      </c>
      <c r="U50">
        <v>9.6999999999999993</v>
      </c>
      <c r="V50">
        <v>190</v>
      </c>
      <c r="W50" t="s">
        <v>138</v>
      </c>
      <c r="X50">
        <v>1.96</v>
      </c>
      <c r="Y50">
        <v>2.8</v>
      </c>
      <c r="Z50">
        <v>3.07</v>
      </c>
      <c r="AA50">
        <v>1</v>
      </c>
      <c r="AB50">
        <v>32.4</v>
      </c>
      <c r="AC50">
        <v>1.1000000000000001</v>
      </c>
      <c r="AD50">
        <v>0.62</v>
      </c>
      <c r="AE50">
        <v>0.28999999999999998</v>
      </c>
      <c r="AF50" t="s">
        <v>139</v>
      </c>
      <c r="AG50">
        <v>0.22</v>
      </c>
      <c r="AH50">
        <v>0.1</v>
      </c>
      <c r="AI50">
        <v>1410</v>
      </c>
      <c r="AJ50" t="s">
        <v>136</v>
      </c>
      <c r="AK50">
        <v>17.2</v>
      </c>
      <c r="AL50">
        <v>1.51</v>
      </c>
      <c r="AM50">
        <v>261</v>
      </c>
      <c r="AN50">
        <v>102</v>
      </c>
      <c r="AO50">
        <v>30.1</v>
      </c>
      <c r="AP50">
        <v>3.89</v>
      </c>
      <c r="AQ50">
        <v>29.6</v>
      </c>
      <c r="AR50">
        <v>11.4</v>
      </c>
      <c r="AS50">
        <v>9.64</v>
      </c>
      <c r="AT50">
        <v>0.34</v>
      </c>
      <c r="AU50">
        <v>7.0000000000000007E-2</v>
      </c>
      <c r="AV50">
        <v>0.05</v>
      </c>
      <c r="AW50">
        <v>12.2</v>
      </c>
      <c r="AX50">
        <v>0.22</v>
      </c>
      <c r="AY50" t="s">
        <v>141</v>
      </c>
      <c r="AZ50">
        <v>0.01</v>
      </c>
      <c r="BA50" t="s">
        <v>141</v>
      </c>
      <c r="BB50">
        <v>0.5</v>
      </c>
      <c r="BC50">
        <v>98</v>
      </c>
      <c r="BD50">
        <v>0.6</v>
      </c>
      <c r="BE50" t="s">
        <v>138</v>
      </c>
      <c r="BF50" t="s">
        <v>139</v>
      </c>
      <c r="BG50">
        <v>97</v>
      </c>
      <c r="BH50">
        <v>399</v>
      </c>
      <c r="BI50" t="s">
        <v>136</v>
      </c>
      <c r="BJ50">
        <v>255</v>
      </c>
      <c r="BK50">
        <v>5</v>
      </c>
      <c r="BL50">
        <v>163</v>
      </c>
    </row>
    <row r="51" spans="1:64">
      <c r="A51" t="s">
        <v>56</v>
      </c>
      <c r="B51">
        <v>3.79</v>
      </c>
      <c r="C51" t="s">
        <v>136</v>
      </c>
      <c r="D51">
        <v>26.4</v>
      </c>
      <c r="E51">
        <v>13.2</v>
      </c>
      <c r="F51">
        <v>91.7</v>
      </c>
      <c r="G51">
        <v>350</v>
      </c>
      <c r="H51">
        <v>0.03</v>
      </c>
      <c r="I51">
        <v>483</v>
      </c>
      <c r="J51">
        <v>3.97</v>
      </c>
      <c r="K51">
        <v>2.16</v>
      </c>
      <c r="L51">
        <v>0.99</v>
      </c>
      <c r="M51">
        <v>16.100000000000001</v>
      </c>
      <c r="N51">
        <v>3.97</v>
      </c>
      <c r="O51">
        <v>3</v>
      </c>
      <c r="P51">
        <v>0.79</v>
      </c>
      <c r="Q51">
        <v>4.7</v>
      </c>
      <c r="R51">
        <v>0.24</v>
      </c>
      <c r="S51" t="s">
        <v>137</v>
      </c>
      <c r="T51">
        <v>11.2</v>
      </c>
      <c r="U51">
        <v>11.4</v>
      </c>
      <c r="V51">
        <v>210</v>
      </c>
      <c r="W51" t="s">
        <v>138</v>
      </c>
      <c r="X51">
        <v>2.2200000000000002</v>
      </c>
      <c r="Y51">
        <v>2.5</v>
      </c>
      <c r="Z51">
        <v>3.36</v>
      </c>
      <c r="AA51">
        <v>1</v>
      </c>
      <c r="AB51">
        <v>30</v>
      </c>
      <c r="AC51">
        <v>0.9</v>
      </c>
      <c r="AD51">
        <v>0.7</v>
      </c>
      <c r="AE51">
        <v>0.39</v>
      </c>
      <c r="AF51" t="s">
        <v>139</v>
      </c>
      <c r="AG51">
        <v>0.26</v>
      </c>
      <c r="AH51">
        <v>0.13</v>
      </c>
      <c r="AI51">
        <v>1150</v>
      </c>
      <c r="AJ51" t="s">
        <v>136</v>
      </c>
      <c r="AK51">
        <v>19.2</v>
      </c>
      <c r="AL51">
        <v>1.76</v>
      </c>
      <c r="AM51">
        <v>212</v>
      </c>
      <c r="AN51">
        <v>90</v>
      </c>
      <c r="AO51">
        <v>35</v>
      </c>
      <c r="AP51">
        <v>3.79</v>
      </c>
      <c r="AQ51">
        <v>24</v>
      </c>
      <c r="AR51">
        <v>13.3</v>
      </c>
      <c r="AS51">
        <v>10.6</v>
      </c>
      <c r="AT51">
        <v>0.38</v>
      </c>
      <c r="AU51">
        <v>0.1</v>
      </c>
      <c r="AV51">
        <v>0.05</v>
      </c>
      <c r="AW51">
        <v>8.7100000000000009</v>
      </c>
      <c r="AX51">
        <v>0.22</v>
      </c>
      <c r="AY51">
        <v>0.06</v>
      </c>
      <c r="AZ51" t="s">
        <v>141</v>
      </c>
      <c r="BA51" t="s">
        <v>141</v>
      </c>
      <c r="BB51">
        <v>1.38</v>
      </c>
      <c r="BC51">
        <v>97.6</v>
      </c>
      <c r="BD51" t="s">
        <v>139</v>
      </c>
      <c r="BE51" t="s">
        <v>138</v>
      </c>
      <c r="BF51" t="s">
        <v>139</v>
      </c>
      <c r="BG51">
        <v>84</v>
      </c>
      <c r="BH51">
        <v>520</v>
      </c>
      <c r="BI51" t="s">
        <v>136</v>
      </c>
      <c r="BJ51">
        <v>226</v>
      </c>
      <c r="BK51" t="s">
        <v>137</v>
      </c>
      <c r="BL51">
        <v>133</v>
      </c>
    </row>
    <row r="52" spans="1:64">
      <c r="A52" t="s">
        <v>57</v>
      </c>
      <c r="B52">
        <v>2.3199999999999998</v>
      </c>
      <c r="C52" t="s">
        <v>136</v>
      </c>
      <c r="D52">
        <v>48.1</v>
      </c>
      <c r="E52">
        <v>8.6</v>
      </c>
      <c r="F52">
        <v>60.1</v>
      </c>
      <c r="G52">
        <v>360</v>
      </c>
      <c r="H52">
        <v>0.31</v>
      </c>
      <c r="I52">
        <v>113</v>
      </c>
      <c r="J52">
        <v>1.57</v>
      </c>
      <c r="K52">
        <v>0.88</v>
      </c>
      <c r="L52">
        <v>0.96</v>
      </c>
      <c r="M52">
        <v>24.3</v>
      </c>
      <c r="N52">
        <v>1.68</v>
      </c>
      <c r="O52">
        <v>0.9</v>
      </c>
      <c r="P52">
        <v>0.3</v>
      </c>
      <c r="Q52">
        <v>3.9</v>
      </c>
      <c r="R52">
        <v>0.09</v>
      </c>
      <c r="S52" t="s">
        <v>137</v>
      </c>
      <c r="T52">
        <v>1.9</v>
      </c>
      <c r="U52">
        <v>5.7</v>
      </c>
      <c r="V52">
        <v>152</v>
      </c>
      <c r="W52" t="s">
        <v>138</v>
      </c>
      <c r="X52">
        <v>1.26</v>
      </c>
      <c r="Y52">
        <v>5.9</v>
      </c>
      <c r="Z52">
        <v>1.57</v>
      </c>
      <c r="AA52" t="s">
        <v>136</v>
      </c>
      <c r="AB52">
        <v>318</v>
      </c>
      <c r="AC52">
        <v>0.1</v>
      </c>
      <c r="AD52">
        <v>0.28999999999999998</v>
      </c>
      <c r="AE52">
        <v>0.22</v>
      </c>
      <c r="AF52" t="s">
        <v>139</v>
      </c>
      <c r="AG52">
        <v>0.09</v>
      </c>
      <c r="AH52">
        <v>7.0000000000000007E-2</v>
      </c>
      <c r="AI52">
        <v>569</v>
      </c>
      <c r="AJ52" t="s">
        <v>136</v>
      </c>
      <c r="AK52">
        <v>8.1</v>
      </c>
      <c r="AL52">
        <v>0.66</v>
      </c>
      <c r="AM52">
        <v>119</v>
      </c>
      <c r="AN52">
        <v>28</v>
      </c>
      <c r="AO52">
        <v>40.299999999999997</v>
      </c>
      <c r="AP52">
        <v>20.3</v>
      </c>
      <c r="AQ52">
        <v>14.65</v>
      </c>
      <c r="AR52">
        <v>13.85</v>
      </c>
      <c r="AS52">
        <v>5.7</v>
      </c>
      <c r="AT52">
        <v>1.1399999999999999</v>
      </c>
      <c r="AU52">
        <v>0.25</v>
      </c>
      <c r="AV52">
        <v>0.05</v>
      </c>
      <c r="AW52">
        <v>2.77</v>
      </c>
      <c r="AX52">
        <v>0.12</v>
      </c>
      <c r="AY52">
        <v>7.0000000000000007E-2</v>
      </c>
      <c r="AZ52">
        <v>0.04</v>
      </c>
      <c r="BA52">
        <v>0.01</v>
      </c>
      <c r="BB52">
        <v>0.89</v>
      </c>
      <c r="BC52">
        <v>100</v>
      </c>
      <c r="BD52">
        <v>0.6</v>
      </c>
      <c r="BE52" t="s">
        <v>138</v>
      </c>
      <c r="BF52" t="s">
        <v>139</v>
      </c>
      <c r="BG52">
        <v>54</v>
      </c>
      <c r="BH52">
        <v>120</v>
      </c>
      <c r="BI52" t="s">
        <v>136</v>
      </c>
      <c r="BJ52">
        <v>148</v>
      </c>
      <c r="BK52">
        <v>3</v>
      </c>
      <c r="BL52">
        <v>99</v>
      </c>
    </row>
    <row r="53" spans="1:64">
      <c r="A53" t="s">
        <v>58</v>
      </c>
      <c r="B53">
        <v>5.57</v>
      </c>
      <c r="C53" t="s">
        <v>136</v>
      </c>
      <c r="D53">
        <v>51.9</v>
      </c>
      <c r="E53">
        <v>9.8000000000000007</v>
      </c>
      <c r="F53">
        <v>69.400000000000006</v>
      </c>
      <c r="G53">
        <v>540</v>
      </c>
      <c r="H53">
        <v>0.31</v>
      </c>
      <c r="I53">
        <v>45</v>
      </c>
      <c r="J53">
        <v>1.93</v>
      </c>
      <c r="K53">
        <v>1.05</v>
      </c>
      <c r="L53">
        <v>0.98</v>
      </c>
      <c r="M53">
        <v>24.4</v>
      </c>
      <c r="N53">
        <v>2</v>
      </c>
      <c r="O53">
        <v>1.3</v>
      </c>
      <c r="P53">
        <v>0.36</v>
      </c>
      <c r="Q53">
        <v>4.2</v>
      </c>
      <c r="R53">
        <v>0.11</v>
      </c>
      <c r="S53" t="s">
        <v>137</v>
      </c>
      <c r="T53">
        <v>3.9</v>
      </c>
      <c r="U53">
        <v>6.6</v>
      </c>
      <c r="V53">
        <v>173</v>
      </c>
      <c r="W53" t="s">
        <v>138</v>
      </c>
      <c r="X53">
        <v>1.43</v>
      </c>
      <c r="Y53">
        <v>5.4</v>
      </c>
      <c r="Z53">
        <v>1.8</v>
      </c>
      <c r="AA53" t="s">
        <v>136</v>
      </c>
      <c r="AB53">
        <v>279</v>
      </c>
      <c r="AC53">
        <v>0.3</v>
      </c>
      <c r="AD53">
        <v>0.33</v>
      </c>
      <c r="AE53">
        <v>0.26</v>
      </c>
      <c r="AF53" t="s">
        <v>139</v>
      </c>
      <c r="AG53">
        <v>0.11</v>
      </c>
      <c r="AH53">
        <v>0.09</v>
      </c>
      <c r="AI53">
        <v>733</v>
      </c>
      <c r="AJ53" t="s">
        <v>136</v>
      </c>
      <c r="AK53">
        <v>9.3000000000000007</v>
      </c>
      <c r="AL53">
        <v>0.82</v>
      </c>
      <c r="AM53">
        <v>155</v>
      </c>
      <c r="AN53">
        <v>42</v>
      </c>
      <c r="AO53">
        <v>38.1</v>
      </c>
      <c r="AP53">
        <v>18.350000000000001</v>
      </c>
      <c r="AQ53">
        <v>17.899999999999999</v>
      </c>
      <c r="AR53">
        <v>13.1</v>
      </c>
      <c r="AS53">
        <v>5.78</v>
      </c>
      <c r="AT53">
        <v>1.0900000000000001</v>
      </c>
      <c r="AU53">
        <v>0.25</v>
      </c>
      <c r="AV53">
        <v>0.08</v>
      </c>
      <c r="AW53">
        <v>4.25</v>
      </c>
      <c r="AX53">
        <v>0.14000000000000001</v>
      </c>
      <c r="AY53">
        <v>0.03</v>
      </c>
      <c r="AZ53">
        <v>0.03</v>
      </c>
      <c r="BA53">
        <v>0.01</v>
      </c>
      <c r="BB53">
        <v>0.88</v>
      </c>
      <c r="BC53">
        <v>100</v>
      </c>
      <c r="BD53" t="s">
        <v>139</v>
      </c>
      <c r="BE53" t="s">
        <v>138</v>
      </c>
      <c r="BF53" t="s">
        <v>139</v>
      </c>
      <c r="BG53">
        <v>53</v>
      </c>
      <c r="BH53">
        <v>44</v>
      </c>
      <c r="BI53" t="s">
        <v>136</v>
      </c>
      <c r="BJ53">
        <v>146</v>
      </c>
      <c r="BK53" t="s">
        <v>137</v>
      </c>
      <c r="BL53">
        <v>107</v>
      </c>
    </row>
    <row r="54" spans="1:64">
      <c r="A54" t="s">
        <v>59</v>
      </c>
      <c r="B54">
        <v>5.26</v>
      </c>
      <c r="C54" t="s">
        <v>136</v>
      </c>
      <c r="D54">
        <v>63.6</v>
      </c>
      <c r="E54">
        <v>11.2</v>
      </c>
      <c r="F54">
        <v>52.8</v>
      </c>
      <c r="G54">
        <v>530</v>
      </c>
      <c r="H54">
        <v>0.34</v>
      </c>
      <c r="I54">
        <v>154</v>
      </c>
      <c r="J54">
        <v>1.79</v>
      </c>
      <c r="K54">
        <v>1.02</v>
      </c>
      <c r="L54">
        <v>1.0900000000000001</v>
      </c>
      <c r="M54">
        <v>22.2</v>
      </c>
      <c r="N54">
        <v>1.97</v>
      </c>
      <c r="O54">
        <v>1.8</v>
      </c>
      <c r="P54">
        <v>0.36</v>
      </c>
      <c r="Q54">
        <v>4.9000000000000004</v>
      </c>
      <c r="R54">
        <v>0.12</v>
      </c>
      <c r="S54" t="s">
        <v>137</v>
      </c>
      <c r="T54">
        <v>2.7</v>
      </c>
      <c r="U54">
        <v>7</v>
      </c>
      <c r="V54">
        <v>167</v>
      </c>
      <c r="W54" t="s">
        <v>138</v>
      </c>
      <c r="X54">
        <v>1.52</v>
      </c>
      <c r="Y54">
        <v>6.2</v>
      </c>
      <c r="Z54">
        <v>1.79</v>
      </c>
      <c r="AA54" t="s">
        <v>136</v>
      </c>
      <c r="AB54">
        <v>308</v>
      </c>
      <c r="AC54">
        <v>0.2</v>
      </c>
      <c r="AD54">
        <v>0.32</v>
      </c>
      <c r="AE54">
        <v>0.6</v>
      </c>
      <c r="AF54" t="s">
        <v>139</v>
      </c>
      <c r="AG54">
        <v>0.12</v>
      </c>
      <c r="AH54">
        <v>0.22</v>
      </c>
      <c r="AI54">
        <v>310</v>
      </c>
      <c r="AJ54" t="s">
        <v>136</v>
      </c>
      <c r="AK54">
        <v>9.1999999999999993</v>
      </c>
      <c r="AL54">
        <v>0.79</v>
      </c>
      <c r="AM54">
        <v>92</v>
      </c>
      <c r="AN54">
        <v>65</v>
      </c>
      <c r="AO54">
        <v>40.5</v>
      </c>
      <c r="AP54">
        <v>19.850000000000001</v>
      </c>
      <c r="AQ54">
        <v>11.55</v>
      </c>
      <c r="AR54">
        <v>12.7</v>
      </c>
      <c r="AS54">
        <v>5.79</v>
      </c>
      <c r="AT54">
        <v>1.36</v>
      </c>
      <c r="AU54">
        <v>0.28000000000000003</v>
      </c>
      <c r="AV54">
        <v>7.0000000000000007E-2</v>
      </c>
      <c r="AW54">
        <v>1.68</v>
      </c>
      <c r="AX54">
        <v>0.11</v>
      </c>
      <c r="AY54">
        <v>0.1</v>
      </c>
      <c r="AZ54">
        <v>0.04</v>
      </c>
      <c r="BA54">
        <v>0.01</v>
      </c>
      <c r="BB54">
        <v>1.8</v>
      </c>
      <c r="BC54">
        <v>95.8</v>
      </c>
      <c r="BD54" t="s">
        <v>139</v>
      </c>
      <c r="BE54">
        <v>5</v>
      </c>
      <c r="BF54" t="s">
        <v>139</v>
      </c>
      <c r="BG54">
        <v>49</v>
      </c>
      <c r="BH54">
        <v>175</v>
      </c>
      <c r="BI54" t="s">
        <v>136</v>
      </c>
      <c r="BJ54">
        <v>166</v>
      </c>
      <c r="BK54">
        <v>4</v>
      </c>
      <c r="BL54">
        <v>84</v>
      </c>
    </row>
    <row r="55" spans="1:64">
      <c r="A55" t="s">
        <v>60</v>
      </c>
      <c r="B55">
        <v>5.25</v>
      </c>
      <c r="C55" t="s">
        <v>136</v>
      </c>
      <c r="D55">
        <v>66.400000000000006</v>
      </c>
      <c r="E55">
        <v>10.1</v>
      </c>
      <c r="F55">
        <v>47.3</v>
      </c>
      <c r="G55">
        <v>490</v>
      </c>
      <c r="H55">
        <v>0.28000000000000003</v>
      </c>
      <c r="I55">
        <v>166</v>
      </c>
      <c r="J55">
        <v>1.39</v>
      </c>
      <c r="K55">
        <v>0.77</v>
      </c>
      <c r="L55">
        <v>1.06</v>
      </c>
      <c r="M55">
        <v>21.5</v>
      </c>
      <c r="N55">
        <v>1.55</v>
      </c>
      <c r="O55">
        <v>0.7</v>
      </c>
      <c r="P55">
        <v>0.27</v>
      </c>
      <c r="Q55">
        <v>4.7</v>
      </c>
      <c r="R55">
        <v>0.08</v>
      </c>
      <c r="S55" t="s">
        <v>137</v>
      </c>
      <c r="T55">
        <v>2.1</v>
      </c>
      <c r="U55">
        <v>6</v>
      </c>
      <c r="V55">
        <v>162</v>
      </c>
      <c r="W55" t="s">
        <v>138</v>
      </c>
      <c r="X55">
        <v>1.35</v>
      </c>
      <c r="Y55">
        <v>6.3</v>
      </c>
      <c r="Z55">
        <v>1.41</v>
      </c>
      <c r="AA55" t="s">
        <v>136</v>
      </c>
      <c r="AB55">
        <v>324</v>
      </c>
      <c r="AC55">
        <v>0.1</v>
      </c>
      <c r="AD55">
        <v>0.24</v>
      </c>
      <c r="AE55">
        <v>0.26</v>
      </c>
      <c r="AF55" t="s">
        <v>139</v>
      </c>
      <c r="AG55">
        <v>0.08</v>
      </c>
      <c r="AH55">
        <v>0.08</v>
      </c>
      <c r="AI55">
        <v>183</v>
      </c>
      <c r="AJ55" t="s">
        <v>136</v>
      </c>
      <c r="AK55">
        <v>7.1</v>
      </c>
      <c r="AL55">
        <v>0.62</v>
      </c>
      <c r="AM55">
        <v>81</v>
      </c>
      <c r="AN55">
        <v>26</v>
      </c>
      <c r="AO55">
        <v>43.1</v>
      </c>
      <c r="AP55">
        <v>22.4</v>
      </c>
      <c r="AQ55">
        <v>11.1</v>
      </c>
      <c r="AR55">
        <v>13</v>
      </c>
      <c r="AS55">
        <v>5.94</v>
      </c>
      <c r="AT55">
        <v>1.48</v>
      </c>
      <c r="AU55">
        <v>0.32</v>
      </c>
      <c r="AV55">
        <v>0.08</v>
      </c>
      <c r="AW55">
        <v>1.39</v>
      </c>
      <c r="AX55">
        <v>0.12</v>
      </c>
      <c r="AY55">
        <v>0.09</v>
      </c>
      <c r="AZ55">
        <v>0.04</v>
      </c>
      <c r="BA55">
        <v>0.01</v>
      </c>
      <c r="BB55">
        <v>0.59</v>
      </c>
      <c r="BC55">
        <v>99.7</v>
      </c>
      <c r="BD55">
        <v>0.5</v>
      </c>
      <c r="BE55" t="s">
        <v>138</v>
      </c>
      <c r="BF55" t="s">
        <v>139</v>
      </c>
      <c r="BG55">
        <v>46</v>
      </c>
      <c r="BH55">
        <v>187</v>
      </c>
      <c r="BI55" t="s">
        <v>136</v>
      </c>
      <c r="BJ55">
        <v>165</v>
      </c>
      <c r="BK55">
        <v>2</v>
      </c>
      <c r="BL55">
        <v>75</v>
      </c>
    </row>
    <row r="56" spans="1:64">
      <c r="A56" t="s">
        <v>61</v>
      </c>
      <c r="B56">
        <v>5.2</v>
      </c>
      <c r="C56" t="s">
        <v>136</v>
      </c>
      <c r="D56">
        <v>97.1</v>
      </c>
      <c r="E56">
        <v>9.4</v>
      </c>
      <c r="F56">
        <v>45.5</v>
      </c>
      <c r="G56">
        <v>450</v>
      </c>
      <c r="H56">
        <v>0.52</v>
      </c>
      <c r="I56">
        <v>97</v>
      </c>
      <c r="J56">
        <v>1.34</v>
      </c>
      <c r="K56">
        <v>0.72</v>
      </c>
      <c r="L56">
        <v>1.04</v>
      </c>
      <c r="M56">
        <v>20</v>
      </c>
      <c r="N56">
        <v>1.51</v>
      </c>
      <c r="O56">
        <v>0.8</v>
      </c>
      <c r="P56">
        <v>0.26</v>
      </c>
      <c r="Q56">
        <v>4.4000000000000004</v>
      </c>
      <c r="R56">
        <v>0.09</v>
      </c>
      <c r="S56" t="s">
        <v>137</v>
      </c>
      <c r="T56">
        <v>1.7</v>
      </c>
      <c r="U56">
        <v>6.6</v>
      </c>
      <c r="V56">
        <v>164</v>
      </c>
      <c r="W56" t="s">
        <v>138</v>
      </c>
      <c r="X56">
        <v>1.3</v>
      </c>
      <c r="Y56">
        <v>9.3000000000000007</v>
      </c>
      <c r="Z56">
        <v>1.6</v>
      </c>
      <c r="AA56">
        <v>1</v>
      </c>
      <c r="AB56">
        <v>286</v>
      </c>
      <c r="AC56">
        <v>0.1</v>
      </c>
      <c r="AD56">
        <v>0.25</v>
      </c>
      <c r="AE56">
        <v>0.25</v>
      </c>
      <c r="AF56" t="s">
        <v>139</v>
      </c>
      <c r="AG56">
        <v>0.09</v>
      </c>
      <c r="AH56">
        <v>0.09</v>
      </c>
      <c r="AI56">
        <v>248</v>
      </c>
      <c r="AJ56">
        <v>1</v>
      </c>
      <c r="AK56">
        <v>6.9</v>
      </c>
      <c r="AL56">
        <v>0.67</v>
      </c>
      <c r="AM56">
        <v>77</v>
      </c>
      <c r="AN56">
        <v>28</v>
      </c>
      <c r="AO56">
        <v>42.1</v>
      </c>
      <c r="AP56">
        <v>20.6</v>
      </c>
      <c r="AQ56">
        <v>10.95</v>
      </c>
      <c r="AR56">
        <v>11.95</v>
      </c>
      <c r="AS56">
        <v>7.64</v>
      </c>
      <c r="AT56">
        <v>1.25</v>
      </c>
      <c r="AU56">
        <v>0.51</v>
      </c>
      <c r="AV56">
        <v>7.0000000000000007E-2</v>
      </c>
      <c r="AW56">
        <v>1.25</v>
      </c>
      <c r="AX56">
        <v>0.1</v>
      </c>
      <c r="AY56">
        <v>7.0000000000000007E-2</v>
      </c>
      <c r="AZ56">
        <v>0.04</v>
      </c>
      <c r="BA56">
        <v>0.01</v>
      </c>
      <c r="BB56">
        <v>2.56</v>
      </c>
      <c r="BC56">
        <v>99.1</v>
      </c>
      <c r="BD56" t="s">
        <v>139</v>
      </c>
      <c r="BE56" t="s">
        <v>138</v>
      </c>
      <c r="BF56" t="s">
        <v>139</v>
      </c>
      <c r="BG56">
        <v>47</v>
      </c>
      <c r="BH56">
        <v>102</v>
      </c>
      <c r="BI56" t="s">
        <v>136</v>
      </c>
      <c r="BJ56">
        <v>154</v>
      </c>
      <c r="BK56">
        <v>4</v>
      </c>
      <c r="BL56">
        <v>69</v>
      </c>
    </row>
    <row r="57" spans="1:64">
      <c r="A57" t="s">
        <v>62</v>
      </c>
      <c r="B57">
        <v>5.03</v>
      </c>
      <c r="C57" t="s">
        <v>136</v>
      </c>
      <c r="D57">
        <v>109.5</v>
      </c>
      <c r="E57">
        <v>11.8</v>
      </c>
      <c r="F57">
        <v>36.5</v>
      </c>
      <c r="G57">
        <v>450</v>
      </c>
      <c r="H57">
        <v>0.21</v>
      </c>
      <c r="I57">
        <v>137</v>
      </c>
      <c r="J57">
        <v>1.56</v>
      </c>
      <c r="K57">
        <v>0.92</v>
      </c>
      <c r="L57">
        <v>1.07</v>
      </c>
      <c r="M57">
        <v>19.399999999999999</v>
      </c>
      <c r="N57">
        <v>1.71</v>
      </c>
      <c r="O57">
        <v>0.9</v>
      </c>
      <c r="P57">
        <v>0.31</v>
      </c>
      <c r="Q57">
        <v>5.5</v>
      </c>
      <c r="R57">
        <v>0.12</v>
      </c>
      <c r="S57" t="s">
        <v>137</v>
      </c>
      <c r="T57">
        <v>3.8</v>
      </c>
      <c r="U57">
        <v>7.7</v>
      </c>
      <c r="V57">
        <v>184</v>
      </c>
      <c r="W57" t="s">
        <v>138</v>
      </c>
      <c r="X57">
        <v>1.54</v>
      </c>
      <c r="Y57">
        <v>2.7</v>
      </c>
      <c r="Z57">
        <v>1.81</v>
      </c>
      <c r="AA57" t="s">
        <v>136</v>
      </c>
      <c r="AB57">
        <v>278</v>
      </c>
      <c r="AC57">
        <v>0.2</v>
      </c>
      <c r="AD57">
        <v>0.28000000000000003</v>
      </c>
      <c r="AE57">
        <v>0.16</v>
      </c>
      <c r="AF57" t="s">
        <v>139</v>
      </c>
      <c r="AG57">
        <v>0.12</v>
      </c>
      <c r="AH57">
        <v>0.06</v>
      </c>
      <c r="AI57">
        <v>139</v>
      </c>
      <c r="AJ57">
        <v>1</v>
      </c>
      <c r="AK57">
        <v>8.3000000000000007</v>
      </c>
      <c r="AL57">
        <v>0.84</v>
      </c>
      <c r="AM57">
        <v>74</v>
      </c>
      <c r="AN57">
        <v>33</v>
      </c>
      <c r="AO57">
        <v>46.9</v>
      </c>
      <c r="AP57">
        <v>21.9</v>
      </c>
      <c r="AQ57">
        <v>8.5299999999999994</v>
      </c>
      <c r="AR57">
        <v>10.95</v>
      </c>
      <c r="AS57">
        <v>5.42</v>
      </c>
      <c r="AT57">
        <v>2.69</v>
      </c>
      <c r="AU57">
        <v>0.26</v>
      </c>
      <c r="AV57">
        <v>7.0000000000000007E-2</v>
      </c>
      <c r="AW57">
        <v>1.08</v>
      </c>
      <c r="AX57">
        <v>0.1</v>
      </c>
      <c r="AY57">
        <v>0.09</v>
      </c>
      <c r="AZ57">
        <v>0.03</v>
      </c>
      <c r="BA57">
        <v>0.01</v>
      </c>
      <c r="BB57">
        <v>0.2</v>
      </c>
      <c r="BC57">
        <v>98.2</v>
      </c>
      <c r="BD57" t="s">
        <v>139</v>
      </c>
      <c r="BE57" t="s">
        <v>138</v>
      </c>
      <c r="BF57" t="s">
        <v>139</v>
      </c>
      <c r="BG57">
        <v>37</v>
      </c>
      <c r="BH57">
        <v>145</v>
      </c>
      <c r="BI57" t="s">
        <v>136</v>
      </c>
      <c r="BJ57">
        <v>172</v>
      </c>
      <c r="BK57">
        <v>4</v>
      </c>
      <c r="BL57">
        <v>68</v>
      </c>
    </row>
    <row r="58" spans="1:64">
      <c r="A58" t="s">
        <v>63</v>
      </c>
      <c r="B58">
        <v>4.88</v>
      </c>
      <c r="C58" t="s">
        <v>136</v>
      </c>
      <c r="D58">
        <v>123</v>
      </c>
      <c r="E58">
        <v>14.3</v>
      </c>
      <c r="F58">
        <v>37.4</v>
      </c>
      <c r="G58">
        <v>450</v>
      </c>
      <c r="H58">
        <v>0.15</v>
      </c>
      <c r="I58">
        <v>125</v>
      </c>
      <c r="J58">
        <v>1.95</v>
      </c>
      <c r="K58">
        <v>1.1399999999999999</v>
      </c>
      <c r="L58">
        <v>1.1100000000000001</v>
      </c>
      <c r="M58">
        <v>19.7</v>
      </c>
      <c r="N58">
        <v>2.02</v>
      </c>
      <c r="O58">
        <v>1.2</v>
      </c>
      <c r="P58">
        <v>0.39</v>
      </c>
      <c r="Q58">
        <v>6.6</v>
      </c>
      <c r="R58">
        <v>0.15</v>
      </c>
      <c r="S58" t="s">
        <v>137</v>
      </c>
      <c r="T58">
        <v>4.4000000000000004</v>
      </c>
      <c r="U58">
        <v>9.4</v>
      </c>
      <c r="V58">
        <v>189</v>
      </c>
      <c r="W58" t="s">
        <v>138</v>
      </c>
      <c r="X58">
        <v>1.94</v>
      </c>
      <c r="Y58">
        <v>3.3</v>
      </c>
      <c r="Z58">
        <v>2.2999999999999998</v>
      </c>
      <c r="AA58" t="s">
        <v>136</v>
      </c>
      <c r="AB58">
        <v>270</v>
      </c>
      <c r="AC58">
        <v>0.3</v>
      </c>
      <c r="AD58">
        <v>0.34</v>
      </c>
      <c r="AE58">
        <v>0.22</v>
      </c>
      <c r="AF58" t="s">
        <v>139</v>
      </c>
      <c r="AG58">
        <v>0.16</v>
      </c>
      <c r="AH58">
        <v>0.08</v>
      </c>
      <c r="AI58">
        <v>146</v>
      </c>
      <c r="AJ58">
        <v>1</v>
      </c>
      <c r="AK58">
        <v>10.5</v>
      </c>
      <c r="AL58">
        <v>1.0900000000000001</v>
      </c>
      <c r="AM58">
        <v>81</v>
      </c>
      <c r="AN58">
        <v>44</v>
      </c>
      <c r="AO58">
        <v>48</v>
      </c>
      <c r="AP58">
        <v>21.8</v>
      </c>
      <c r="AQ58">
        <v>8.86</v>
      </c>
      <c r="AR58">
        <v>10.95</v>
      </c>
      <c r="AS58">
        <v>5.63</v>
      </c>
      <c r="AT58">
        <v>2.73</v>
      </c>
      <c r="AU58">
        <v>0.34</v>
      </c>
      <c r="AV58">
        <v>7.0000000000000007E-2</v>
      </c>
      <c r="AW58">
        <v>1.1299999999999999</v>
      </c>
      <c r="AX58">
        <v>0.1</v>
      </c>
      <c r="AY58">
        <v>0.12</v>
      </c>
      <c r="AZ58">
        <v>0.03</v>
      </c>
      <c r="BA58">
        <v>0.01</v>
      </c>
      <c r="BB58">
        <v>-0.2</v>
      </c>
      <c r="BC58">
        <v>99.6</v>
      </c>
      <c r="BD58" t="s">
        <v>139</v>
      </c>
      <c r="BE58" t="s">
        <v>138</v>
      </c>
      <c r="BF58" t="s">
        <v>139</v>
      </c>
      <c r="BG58">
        <v>37</v>
      </c>
      <c r="BH58">
        <v>131</v>
      </c>
      <c r="BI58" t="s">
        <v>136</v>
      </c>
      <c r="BJ58">
        <v>173</v>
      </c>
      <c r="BK58">
        <v>3</v>
      </c>
      <c r="BL58">
        <v>70</v>
      </c>
    </row>
    <row r="59" spans="1:64">
      <c r="A59" t="s">
        <v>64</v>
      </c>
      <c r="B59">
        <v>5.99</v>
      </c>
      <c r="C59" t="s">
        <v>136</v>
      </c>
      <c r="D59">
        <v>125</v>
      </c>
      <c r="E59">
        <v>14.4</v>
      </c>
      <c r="F59">
        <v>35.700000000000003</v>
      </c>
      <c r="G59">
        <v>460</v>
      </c>
      <c r="H59">
        <v>0.19</v>
      </c>
      <c r="I59">
        <v>123</v>
      </c>
      <c r="J59">
        <v>2</v>
      </c>
      <c r="K59">
        <v>1.18</v>
      </c>
      <c r="L59">
        <v>1.1399999999999999</v>
      </c>
      <c r="M59">
        <v>19.7</v>
      </c>
      <c r="N59">
        <v>2.13</v>
      </c>
      <c r="O59">
        <v>1.4</v>
      </c>
      <c r="P59">
        <v>0.39</v>
      </c>
      <c r="Q59">
        <v>6.7</v>
      </c>
      <c r="R59">
        <v>0.14000000000000001</v>
      </c>
      <c r="S59" t="s">
        <v>137</v>
      </c>
      <c r="T59">
        <v>4.4000000000000004</v>
      </c>
      <c r="U59">
        <v>9.6999999999999993</v>
      </c>
      <c r="V59">
        <v>175</v>
      </c>
      <c r="W59" t="s">
        <v>138</v>
      </c>
      <c r="X59">
        <v>1.94</v>
      </c>
      <c r="Y59">
        <v>5.4</v>
      </c>
      <c r="Z59">
        <v>2.31</v>
      </c>
      <c r="AA59" t="s">
        <v>136</v>
      </c>
      <c r="AB59">
        <v>271</v>
      </c>
      <c r="AC59">
        <v>0.3</v>
      </c>
      <c r="AD59">
        <v>0.35</v>
      </c>
      <c r="AE59">
        <v>0.43</v>
      </c>
      <c r="AF59" t="s">
        <v>139</v>
      </c>
      <c r="AG59">
        <v>0.17</v>
      </c>
      <c r="AH59">
        <v>0.14000000000000001</v>
      </c>
      <c r="AI59">
        <v>142</v>
      </c>
      <c r="AJ59">
        <v>1</v>
      </c>
      <c r="AK59">
        <v>10.8</v>
      </c>
      <c r="AL59">
        <v>1.1299999999999999</v>
      </c>
      <c r="AM59">
        <v>77</v>
      </c>
      <c r="AN59">
        <v>53</v>
      </c>
      <c r="AO59">
        <v>47.9</v>
      </c>
      <c r="AP59">
        <v>21.6</v>
      </c>
      <c r="AQ59">
        <v>8.2799999999999994</v>
      </c>
      <c r="AR59">
        <v>11.1</v>
      </c>
      <c r="AS59">
        <v>5.32</v>
      </c>
      <c r="AT59">
        <v>2.7</v>
      </c>
      <c r="AU59">
        <v>0.38</v>
      </c>
      <c r="AV59">
        <v>7.0000000000000007E-2</v>
      </c>
      <c r="AW59">
        <v>1.0900000000000001</v>
      </c>
      <c r="AX59">
        <v>0.09</v>
      </c>
      <c r="AY59">
        <v>0.12</v>
      </c>
      <c r="AZ59">
        <v>0.03</v>
      </c>
      <c r="BA59">
        <v>0.01</v>
      </c>
      <c r="BB59">
        <v>0.5</v>
      </c>
      <c r="BC59">
        <v>99.2</v>
      </c>
      <c r="BD59" t="s">
        <v>139</v>
      </c>
      <c r="BE59" t="s">
        <v>138</v>
      </c>
      <c r="BF59" t="s">
        <v>139</v>
      </c>
      <c r="BG59">
        <v>37</v>
      </c>
      <c r="BH59">
        <v>133</v>
      </c>
      <c r="BI59" t="s">
        <v>136</v>
      </c>
      <c r="BJ59">
        <v>163</v>
      </c>
      <c r="BK59">
        <v>4</v>
      </c>
      <c r="BL59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M68"/>
  <sheetViews>
    <sheetView tabSelected="1" topLeftCell="AT49" workbookViewId="0">
      <selection activeCell="BB68" sqref="BB68"/>
    </sheetView>
  </sheetViews>
  <sheetFormatPr defaultRowHeight="14.4"/>
  <cols>
    <col min="1" max="1" width="9.88671875" customWidth="1"/>
    <col min="4" max="4" width="10.88671875" customWidth="1"/>
    <col min="5" max="5" width="14.88671875" customWidth="1"/>
    <col min="8" max="8" width="11.6640625" customWidth="1"/>
    <col min="42" max="42" width="8.88671875" style="8"/>
    <col min="43" max="43" width="14" style="8" customWidth="1"/>
    <col min="51" max="51" width="8.88671875" style="7"/>
    <col min="52" max="52" width="18" style="7" customWidth="1"/>
    <col min="58" max="58" width="8.88671875" style="34"/>
    <col min="59" max="59" width="16.44140625" style="34" customWidth="1"/>
    <col min="70" max="70" width="8.88671875" style="6"/>
    <col min="71" max="71" width="15.109375" style="6" customWidth="1"/>
    <col min="77" max="77" width="23.109375" customWidth="1"/>
    <col min="78" max="78" width="24.33203125" customWidth="1"/>
    <col min="79" max="79" width="11.77734375" customWidth="1"/>
    <col min="81" max="81" width="22.5546875" customWidth="1"/>
    <col min="82" max="82" width="23.5546875" customWidth="1"/>
    <col min="83" max="83" width="13.109375" customWidth="1"/>
    <col min="85" max="85" width="24.109375" customWidth="1"/>
    <col min="86" max="86" width="25.88671875" customWidth="1"/>
    <col min="87" max="87" width="12.5546875" customWidth="1"/>
    <col min="89" max="89" width="24" customWidth="1"/>
    <col min="90" max="90" width="26" customWidth="1"/>
    <col min="91" max="91" width="13.5546875" customWidth="1"/>
  </cols>
  <sheetData>
    <row r="1" spans="1:9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76</v>
      </c>
      <c r="J1" t="s">
        <v>77</v>
      </c>
      <c r="K1" t="s">
        <v>78</v>
      </c>
      <c r="L1" t="s">
        <v>79</v>
      </c>
      <c r="M1" t="s">
        <v>80</v>
      </c>
      <c r="N1" t="s">
        <v>81</v>
      </c>
      <c r="O1" t="s">
        <v>82</v>
      </c>
      <c r="P1" t="s">
        <v>83</v>
      </c>
      <c r="Q1" t="s">
        <v>84</v>
      </c>
      <c r="R1" t="s">
        <v>85</v>
      </c>
      <c r="S1" t="s">
        <v>86</v>
      </c>
      <c r="T1" t="s">
        <v>87</v>
      </c>
      <c r="U1" t="s">
        <v>88</v>
      </c>
      <c r="V1" t="s">
        <v>89</v>
      </c>
      <c r="W1" t="s">
        <v>90</v>
      </c>
      <c r="X1" t="s">
        <v>91</v>
      </c>
      <c r="Y1" t="s">
        <v>92</v>
      </c>
      <c r="Z1" t="s">
        <v>93</v>
      </c>
      <c r="AA1" t="s">
        <v>94</v>
      </c>
      <c r="AB1" t="s">
        <v>95</v>
      </c>
      <c r="AC1" t="s">
        <v>96</v>
      </c>
      <c r="AD1" t="s">
        <v>97</v>
      </c>
      <c r="AE1" t="s">
        <v>98</v>
      </c>
      <c r="AF1" t="s">
        <v>99</v>
      </c>
      <c r="AG1" t="s">
        <v>100</v>
      </c>
      <c r="AH1" t="s">
        <v>101</v>
      </c>
      <c r="AI1" t="s">
        <v>102</v>
      </c>
      <c r="AJ1" t="s">
        <v>103</v>
      </c>
      <c r="AK1" t="s">
        <v>104</v>
      </c>
      <c r="AL1" t="s">
        <v>105</v>
      </c>
      <c r="AM1" t="s">
        <v>106</v>
      </c>
      <c r="AN1" t="s">
        <v>107</v>
      </c>
      <c r="AO1" t="s">
        <v>108</v>
      </c>
      <c r="AP1" s="8" t="s">
        <v>109</v>
      </c>
      <c r="AQ1" s="8" t="s">
        <v>146</v>
      </c>
      <c r="AR1" t="s">
        <v>110</v>
      </c>
      <c r="AS1" t="s">
        <v>111</v>
      </c>
      <c r="AT1" t="s">
        <v>112</v>
      </c>
      <c r="AU1" t="s">
        <v>113</v>
      </c>
      <c r="AV1" t="s">
        <v>114</v>
      </c>
      <c r="AW1" t="s">
        <v>115</v>
      </c>
      <c r="AX1" t="s">
        <v>116</v>
      </c>
      <c r="AY1" s="7" t="s">
        <v>117</v>
      </c>
      <c r="AZ1" s="7" t="s">
        <v>145</v>
      </c>
      <c r="BA1" t="s">
        <v>118</v>
      </c>
      <c r="BB1" t="s">
        <v>119</v>
      </c>
      <c r="BC1" t="s">
        <v>120</v>
      </c>
      <c r="BD1" t="s">
        <v>121</v>
      </c>
      <c r="BE1" t="s">
        <v>122</v>
      </c>
      <c r="BF1" s="34" t="s">
        <v>123</v>
      </c>
      <c r="BG1" s="34" t="s">
        <v>144</v>
      </c>
      <c r="BH1" t="s">
        <v>124</v>
      </c>
      <c r="BI1" t="s">
        <v>125</v>
      </c>
      <c r="BJ1" t="s">
        <v>126</v>
      </c>
      <c r="BK1" t="s">
        <v>127</v>
      </c>
      <c r="BL1" t="s">
        <v>128</v>
      </c>
      <c r="BM1" t="s">
        <v>129</v>
      </c>
      <c r="BN1" t="s">
        <v>77</v>
      </c>
      <c r="BO1" t="s">
        <v>130</v>
      </c>
      <c r="BP1" t="s">
        <v>131</v>
      </c>
      <c r="BQ1" t="s">
        <v>80</v>
      </c>
      <c r="BR1" s="6" t="s">
        <v>83</v>
      </c>
      <c r="BS1" s="6" t="s">
        <v>143</v>
      </c>
      <c r="BT1" t="s">
        <v>93</v>
      </c>
      <c r="BU1" t="s">
        <v>96</v>
      </c>
      <c r="BV1" t="s">
        <v>97</v>
      </c>
      <c r="BW1" t="s">
        <v>113</v>
      </c>
    </row>
    <row r="2" spans="1:91" ht="15.6">
      <c r="A2" t="s">
        <v>8</v>
      </c>
      <c r="B2">
        <v>17</v>
      </c>
      <c r="C2">
        <v>21</v>
      </c>
      <c r="D2">
        <f>C2-B2</f>
        <v>4</v>
      </c>
      <c r="E2" t="s">
        <v>65</v>
      </c>
      <c r="F2">
        <f>B2*0.3048</f>
        <v>5.1816000000000004</v>
      </c>
      <c r="G2">
        <f>C2*0.3048</f>
        <v>6.4008000000000003</v>
      </c>
      <c r="H2">
        <f>G2-F2</f>
        <v>1.2191999999999998</v>
      </c>
      <c r="I2">
        <v>1.84</v>
      </c>
      <c r="J2" t="s">
        <v>136</v>
      </c>
      <c r="K2">
        <v>13.9</v>
      </c>
      <c r="L2">
        <v>1.2</v>
      </c>
      <c r="M2">
        <v>29.1</v>
      </c>
      <c r="N2">
        <v>50</v>
      </c>
      <c r="O2">
        <v>0.08</v>
      </c>
      <c r="P2">
        <v>803</v>
      </c>
      <c r="Q2">
        <v>0.33</v>
      </c>
      <c r="R2">
        <v>0.35</v>
      </c>
      <c r="S2">
        <v>0.06</v>
      </c>
      <c r="T2">
        <v>3.6</v>
      </c>
      <c r="U2">
        <v>0.23</v>
      </c>
      <c r="V2">
        <v>2.8</v>
      </c>
      <c r="W2">
        <v>0.05</v>
      </c>
      <c r="X2">
        <v>0.6</v>
      </c>
      <c r="Y2">
        <v>0.08</v>
      </c>
      <c r="Z2" t="s">
        <v>137</v>
      </c>
      <c r="AA2">
        <v>16.899999999999999</v>
      </c>
      <c r="AB2">
        <v>0.8</v>
      </c>
      <c r="AC2">
        <v>8</v>
      </c>
      <c r="AD2" t="s">
        <v>138</v>
      </c>
      <c r="AE2">
        <v>0.17</v>
      </c>
      <c r="AF2">
        <v>1</v>
      </c>
      <c r="AG2">
        <v>0.3</v>
      </c>
      <c r="AH2">
        <v>1</v>
      </c>
      <c r="AI2">
        <v>17.7</v>
      </c>
      <c r="AJ2">
        <v>0.8</v>
      </c>
      <c r="AK2">
        <v>0.02</v>
      </c>
      <c r="AL2">
        <v>0.08</v>
      </c>
      <c r="AM2" t="s">
        <v>139</v>
      </c>
      <c r="AN2">
        <v>0.01</v>
      </c>
      <c r="AO2" t="s">
        <v>140</v>
      </c>
      <c r="AP2" s="8">
        <v>516</v>
      </c>
      <c r="AQ2" s="8">
        <f>AP2*D2</f>
        <v>2064</v>
      </c>
      <c r="AR2">
        <v>4</v>
      </c>
      <c r="AS2">
        <v>1.7</v>
      </c>
      <c r="AT2">
        <v>0.43</v>
      </c>
      <c r="AU2">
        <v>35</v>
      </c>
      <c r="AV2">
        <v>109</v>
      </c>
      <c r="AW2">
        <v>19.350000000000001</v>
      </c>
      <c r="AX2">
        <v>0.98</v>
      </c>
      <c r="AY2" s="7">
        <v>40.700000000000003</v>
      </c>
      <c r="AZ2" s="7">
        <f>AY2*D2</f>
        <v>162.80000000000001</v>
      </c>
      <c r="BA2">
        <v>0.6</v>
      </c>
      <c r="BB2">
        <v>11.85</v>
      </c>
      <c r="BC2">
        <v>0.06</v>
      </c>
      <c r="BD2" t="s">
        <v>141</v>
      </c>
      <c r="BE2">
        <v>0.1</v>
      </c>
      <c r="BF2" s="35">
        <v>24.2</v>
      </c>
      <c r="BG2" s="36">
        <f>BF2*D2</f>
        <v>96.8</v>
      </c>
      <c r="BH2">
        <v>0.34</v>
      </c>
      <c r="BI2">
        <v>0.02</v>
      </c>
      <c r="BJ2" t="s">
        <v>141</v>
      </c>
      <c r="BK2" t="s">
        <v>141</v>
      </c>
      <c r="BL2">
        <v>2.4</v>
      </c>
      <c r="BM2">
        <v>100.5</v>
      </c>
      <c r="BN2">
        <v>1.2</v>
      </c>
      <c r="BO2">
        <v>14</v>
      </c>
      <c r="BP2" t="s">
        <v>139</v>
      </c>
      <c r="BQ2">
        <v>145</v>
      </c>
      <c r="BR2" s="6">
        <v>1350</v>
      </c>
      <c r="BS2" s="6">
        <f>BR2*D2</f>
        <v>5400</v>
      </c>
      <c r="BT2">
        <v>3</v>
      </c>
      <c r="BU2">
        <v>622</v>
      </c>
      <c r="BV2" t="s">
        <v>137</v>
      </c>
      <c r="BW2">
        <v>151</v>
      </c>
      <c r="BY2" s="9" t="s">
        <v>154</v>
      </c>
      <c r="BZ2" s="9" t="s">
        <v>155</v>
      </c>
      <c r="CA2" s="9" t="s">
        <v>156</v>
      </c>
      <c r="CC2" s="10" t="s">
        <v>157</v>
      </c>
      <c r="CD2" s="10" t="s">
        <v>158</v>
      </c>
      <c r="CE2" s="10" t="s">
        <v>156</v>
      </c>
      <c r="CG2" s="11" t="s">
        <v>159</v>
      </c>
      <c r="CH2" s="11" t="s">
        <v>158</v>
      </c>
      <c r="CI2" s="11" t="s">
        <v>156</v>
      </c>
      <c r="CK2" s="12" t="s">
        <v>160</v>
      </c>
      <c r="CL2" s="12" t="s">
        <v>155</v>
      </c>
      <c r="CM2" s="12" t="s">
        <v>156</v>
      </c>
    </row>
    <row r="3" spans="1:91">
      <c r="A3" t="s">
        <v>9</v>
      </c>
      <c r="B3">
        <v>21</v>
      </c>
      <c r="C3">
        <v>24</v>
      </c>
      <c r="D3">
        <f t="shared" ref="D3:D58" si="0">C3-B3</f>
        <v>3</v>
      </c>
      <c r="E3" t="s">
        <v>65</v>
      </c>
      <c r="F3">
        <f t="shared" ref="F3:F58" si="1">B3*0.3048</f>
        <v>6.4008000000000003</v>
      </c>
      <c r="G3">
        <f t="shared" ref="G3:G58" si="2">C3*0.3048</f>
        <v>7.3152000000000008</v>
      </c>
      <c r="H3">
        <f t="shared" ref="H3:H58" si="3">G3-F3</f>
        <v>0.91440000000000055</v>
      </c>
      <c r="I3">
        <v>3.49</v>
      </c>
      <c r="J3" t="s">
        <v>136</v>
      </c>
      <c r="K3">
        <v>6.4</v>
      </c>
      <c r="L3">
        <v>2.7</v>
      </c>
      <c r="M3">
        <v>21.5</v>
      </c>
      <c r="N3" t="s">
        <v>142</v>
      </c>
      <c r="O3">
        <v>0.06</v>
      </c>
      <c r="P3">
        <v>356</v>
      </c>
      <c r="Q3">
        <v>0.46</v>
      </c>
      <c r="R3">
        <v>0.37</v>
      </c>
      <c r="S3">
        <v>0.08</v>
      </c>
      <c r="T3">
        <v>3</v>
      </c>
      <c r="U3">
        <v>0.36</v>
      </c>
      <c r="V3">
        <v>3.6</v>
      </c>
      <c r="W3">
        <v>0.08</v>
      </c>
      <c r="X3">
        <v>1.2</v>
      </c>
      <c r="Y3">
        <v>0.09</v>
      </c>
      <c r="Z3" t="s">
        <v>137</v>
      </c>
      <c r="AA3">
        <v>21</v>
      </c>
      <c r="AB3">
        <v>1.8</v>
      </c>
      <c r="AC3" t="s">
        <v>138</v>
      </c>
      <c r="AD3" t="s">
        <v>138</v>
      </c>
      <c r="AE3">
        <v>0.34</v>
      </c>
      <c r="AF3">
        <v>0.4</v>
      </c>
      <c r="AG3">
        <v>0.46</v>
      </c>
      <c r="AH3">
        <v>1</v>
      </c>
      <c r="AI3">
        <v>7.9</v>
      </c>
      <c r="AJ3">
        <v>0.9</v>
      </c>
      <c r="AK3">
        <v>0.06</v>
      </c>
      <c r="AL3">
        <v>0.09</v>
      </c>
      <c r="AM3" t="s">
        <v>139</v>
      </c>
      <c r="AN3">
        <v>0.03</v>
      </c>
      <c r="AO3">
        <v>7.0000000000000007E-2</v>
      </c>
      <c r="AP3" s="8">
        <v>581</v>
      </c>
      <c r="AQ3" s="8">
        <f t="shared" ref="AQ3:AQ58" si="4">AP3*D3</f>
        <v>1743</v>
      </c>
      <c r="AR3">
        <v>4</v>
      </c>
      <c r="AS3">
        <v>2.2999999999999998</v>
      </c>
      <c r="AT3">
        <v>0.61</v>
      </c>
      <c r="AU3">
        <v>56</v>
      </c>
      <c r="AV3">
        <v>145</v>
      </c>
      <c r="AW3">
        <v>12.2</v>
      </c>
      <c r="AX3">
        <v>0.57999999999999996</v>
      </c>
      <c r="AY3" s="7">
        <v>41.2</v>
      </c>
      <c r="AZ3" s="7">
        <f t="shared" ref="AZ3:AZ58" si="5">AY3*D3</f>
        <v>123.60000000000001</v>
      </c>
      <c r="BA3">
        <v>0.56000000000000005</v>
      </c>
      <c r="BB3">
        <v>11.1</v>
      </c>
      <c r="BC3">
        <v>0.02</v>
      </c>
      <c r="BD3" t="s">
        <v>141</v>
      </c>
      <c r="BE3">
        <v>0.12</v>
      </c>
      <c r="BF3" s="37">
        <v>29.8</v>
      </c>
      <c r="BG3" s="38">
        <f t="shared" ref="BG3:BG58" si="6">BF3*D3</f>
        <v>89.4</v>
      </c>
      <c r="BH3">
        <v>0.35</v>
      </c>
      <c r="BI3">
        <v>0.09</v>
      </c>
      <c r="BJ3" t="s">
        <v>141</v>
      </c>
      <c r="BK3" t="s">
        <v>141</v>
      </c>
      <c r="BL3">
        <v>2.5099999999999998</v>
      </c>
      <c r="BM3">
        <v>98.5</v>
      </c>
      <c r="BN3">
        <v>0.8</v>
      </c>
      <c r="BO3">
        <v>7</v>
      </c>
      <c r="BP3" t="s">
        <v>139</v>
      </c>
      <c r="BQ3">
        <v>162</v>
      </c>
      <c r="BR3" s="6">
        <v>749</v>
      </c>
      <c r="BS3" s="6">
        <f t="shared" ref="BS3:BS58" si="7">BR3*D3</f>
        <v>2247</v>
      </c>
      <c r="BT3">
        <v>6</v>
      </c>
      <c r="BU3">
        <v>609</v>
      </c>
      <c r="BV3" t="s">
        <v>137</v>
      </c>
      <c r="BW3">
        <v>156</v>
      </c>
      <c r="BY3" s="9" t="s">
        <v>161</v>
      </c>
      <c r="BZ3" s="13">
        <f>AVERAGEIFS(BR2:BR58,BR2:BR58,"&lt;1000")</f>
        <v>421.54545454545456</v>
      </c>
      <c r="CA3" s="13">
        <f>COUNTIF(BR2:BR58,"&lt;1000")</f>
        <v>33</v>
      </c>
      <c r="CC3" s="10" t="s">
        <v>162</v>
      </c>
      <c r="CD3" s="14">
        <f>AVERAGEIF(BF2:BF58,"&lt;10")</f>
        <v>3.2329999999999997</v>
      </c>
      <c r="CE3" s="14">
        <f>COUNTIF(BF2:BF58,"&lt;10")</f>
        <v>10</v>
      </c>
      <c r="CG3" s="11" t="s">
        <v>163</v>
      </c>
      <c r="CH3" s="15">
        <f>AVERAGEIF(AY2:AY58,"&lt;20")</f>
        <v>11.477499999999999</v>
      </c>
      <c r="CI3" s="15">
        <f>COUNTIF(AY2:AY58,"&lt;20")</f>
        <v>8</v>
      </c>
      <c r="CK3" s="12" t="s">
        <v>164</v>
      </c>
      <c r="CL3" s="16">
        <f>AVERAGEIF(AP2:AP58,"&lt;500")</f>
        <v>363.78947368421052</v>
      </c>
      <c r="CM3" s="16">
        <f>COUNTIF(AP2:AP58,"&lt;500")</f>
        <v>19</v>
      </c>
    </row>
    <row r="4" spans="1:91">
      <c r="A4" t="s">
        <v>10</v>
      </c>
      <c r="B4">
        <v>24</v>
      </c>
      <c r="C4">
        <v>31</v>
      </c>
      <c r="D4">
        <f t="shared" si="0"/>
        <v>7</v>
      </c>
      <c r="E4" t="s">
        <v>65</v>
      </c>
      <c r="F4">
        <f t="shared" si="1"/>
        <v>7.3152000000000008</v>
      </c>
      <c r="G4">
        <f t="shared" si="2"/>
        <v>9.4488000000000003</v>
      </c>
      <c r="H4">
        <f t="shared" si="3"/>
        <v>2.1335999999999995</v>
      </c>
      <c r="I4">
        <v>7.59</v>
      </c>
      <c r="J4" t="s">
        <v>136</v>
      </c>
      <c r="K4">
        <v>8.6999999999999993</v>
      </c>
      <c r="L4">
        <v>1.8</v>
      </c>
      <c r="M4">
        <v>29.5</v>
      </c>
      <c r="N4">
        <v>10</v>
      </c>
      <c r="O4">
        <v>0.04</v>
      </c>
      <c r="P4">
        <v>783</v>
      </c>
      <c r="Q4">
        <v>0.49</v>
      </c>
      <c r="R4">
        <v>0.43</v>
      </c>
      <c r="S4">
        <v>0.09</v>
      </c>
      <c r="T4">
        <v>2.9</v>
      </c>
      <c r="U4">
        <v>0.33</v>
      </c>
      <c r="V4">
        <v>3.3</v>
      </c>
      <c r="W4">
        <v>0.1</v>
      </c>
      <c r="X4">
        <v>0.7</v>
      </c>
      <c r="Y4">
        <v>0.09</v>
      </c>
      <c r="Z4" t="s">
        <v>137</v>
      </c>
      <c r="AA4">
        <v>19.100000000000001</v>
      </c>
      <c r="AB4">
        <v>1.7</v>
      </c>
      <c r="AC4">
        <v>12</v>
      </c>
      <c r="AD4" t="s">
        <v>138</v>
      </c>
      <c r="AE4">
        <v>0.25</v>
      </c>
      <c r="AF4">
        <v>0.7</v>
      </c>
      <c r="AG4">
        <v>0.32</v>
      </c>
      <c r="AH4">
        <v>1</v>
      </c>
      <c r="AI4">
        <v>13</v>
      </c>
      <c r="AJ4">
        <v>0.8</v>
      </c>
      <c r="AK4">
        <v>0.05</v>
      </c>
      <c r="AL4">
        <v>0.06</v>
      </c>
      <c r="AM4" t="s">
        <v>139</v>
      </c>
      <c r="AN4">
        <v>0.02</v>
      </c>
      <c r="AO4">
        <v>0.05</v>
      </c>
      <c r="AP4" s="8">
        <v>492</v>
      </c>
      <c r="AQ4" s="8">
        <f t="shared" si="4"/>
        <v>3444</v>
      </c>
      <c r="AR4">
        <v>4</v>
      </c>
      <c r="AS4">
        <v>2.6</v>
      </c>
      <c r="AT4">
        <v>0.55000000000000004</v>
      </c>
      <c r="AU4">
        <v>79</v>
      </c>
      <c r="AV4">
        <v>122</v>
      </c>
      <c r="AW4">
        <v>15.45</v>
      </c>
      <c r="AX4">
        <v>0.65</v>
      </c>
      <c r="AY4" s="7">
        <v>39.5</v>
      </c>
      <c r="AZ4" s="7">
        <f t="shared" si="5"/>
        <v>276.5</v>
      </c>
      <c r="BA4">
        <v>0.76</v>
      </c>
      <c r="BB4">
        <v>12.9</v>
      </c>
      <c r="BC4">
        <v>0.03</v>
      </c>
      <c r="BD4" t="s">
        <v>141</v>
      </c>
      <c r="BE4">
        <v>0.1</v>
      </c>
      <c r="BF4" s="37">
        <v>25.8</v>
      </c>
      <c r="BG4" s="38">
        <f t="shared" si="6"/>
        <v>180.6</v>
      </c>
      <c r="BH4">
        <v>0.35</v>
      </c>
      <c r="BI4" t="s">
        <v>141</v>
      </c>
      <c r="BJ4">
        <v>0.01</v>
      </c>
      <c r="BK4" t="s">
        <v>141</v>
      </c>
      <c r="BL4">
        <v>2.7</v>
      </c>
      <c r="BM4">
        <v>98.3</v>
      </c>
      <c r="BN4">
        <v>1.4</v>
      </c>
      <c r="BO4">
        <v>21</v>
      </c>
      <c r="BP4" t="s">
        <v>139</v>
      </c>
      <c r="BQ4">
        <v>162</v>
      </c>
      <c r="BR4" s="6">
        <v>1385</v>
      </c>
      <c r="BS4" s="6">
        <f t="shared" si="7"/>
        <v>9695</v>
      </c>
      <c r="BT4">
        <v>6</v>
      </c>
      <c r="BU4">
        <v>688</v>
      </c>
      <c r="BV4" t="s">
        <v>137</v>
      </c>
      <c r="BW4">
        <v>178</v>
      </c>
      <c r="BY4" s="9" t="s">
        <v>165</v>
      </c>
      <c r="BZ4" s="13">
        <f>AVERAGEIFS(BR2:BR58,BR2:BR58,"&gt;999",BR2:BR58,"&lt;2500")</f>
        <v>1450.4166666666667</v>
      </c>
      <c r="CA4" s="13">
        <f>COUNTIFS(BR2:BR58,"&gt;999",BR2:BR58,"&lt;2500")</f>
        <v>24</v>
      </c>
      <c r="CC4" s="10" t="s">
        <v>166</v>
      </c>
      <c r="CD4" s="14">
        <f>AVERAGEIFS(BF2:BF58,BF2:BF58,"&gt;9.9999",BF2:BF58,"&lt;15")</f>
        <v>12.566666666666668</v>
      </c>
      <c r="CE4" s="14">
        <f>COUNTIFS(BF2:BF58,"&gt;9.9999",BF2:BF58,"&lt;15")</f>
        <v>21</v>
      </c>
      <c r="CG4" s="11" t="s">
        <v>167</v>
      </c>
      <c r="CH4" s="15">
        <f>AVERAGEIFS(AY2:AY58,AY2:AY58,"&gt;19.9999",AY2:AY58,"&lt;35")</f>
        <v>31.920000000000005</v>
      </c>
      <c r="CI4" s="15">
        <f>COUNTIFS(AY2:AY58,"&gt;19.9999",AY2:AY58,"&lt;35")</f>
        <v>15</v>
      </c>
      <c r="CK4" s="12" t="s">
        <v>168</v>
      </c>
      <c r="CL4" s="16">
        <f>AVERAGEIFS(AP2:AP58,AP2:AP58,"&gt;499.9999",AP2:AP58,"&lt;750")</f>
        <v>590.92857142857144</v>
      </c>
      <c r="CM4" s="16">
        <f>COUNTIFS(AP2:AP58,"&gt;499.9999",AP2:AP58,"&lt;750")</f>
        <v>14</v>
      </c>
    </row>
    <row r="5" spans="1:91">
      <c r="A5" t="s">
        <v>11</v>
      </c>
      <c r="B5">
        <v>31</v>
      </c>
      <c r="C5">
        <v>36</v>
      </c>
      <c r="D5">
        <f t="shared" si="0"/>
        <v>5</v>
      </c>
      <c r="E5" t="s">
        <v>65</v>
      </c>
      <c r="F5">
        <f t="shared" si="1"/>
        <v>9.4488000000000003</v>
      </c>
      <c r="G5">
        <f t="shared" si="2"/>
        <v>10.972800000000001</v>
      </c>
      <c r="H5">
        <f t="shared" si="3"/>
        <v>1.5240000000000009</v>
      </c>
      <c r="I5">
        <v>5.17</v>
      </c>
      <c r="J5" t="s">
        <v>136</v>
      </c>
      <c r="K5">
        <v>6.9</v>
      </c>
      <c r="L5">
        <v>2</v>
      </c>
      <c r="M5">
        <v>40.9</v>
      </c>
      <c r="N5">
        <v>50</v>
      </c>
      <c r="O5">
        <v>0.04</v>
      </c>
      <c r="P5">
        <v>1005</v>
      </c>
      <c r="Q5">
        <v>0.52</v>
      </c>
      <c r="R5">
        <v>0.41</v>
      </c>
      <c r="S5">
        <v>7.0000000000000007E-2</v>
      </c>
      <c r="T5">
        <v>2.2000000000000002</v>
      </c>
      <c r="U5">
        <v>0.45</v>
      </c>
      <c r="V5">
        <v>2.5</v>
      </c>
      <c r="W5">
        <v>0.1</v>
      </c>
      <c r="X5">
        <v>0.7</v>
      </c>
      <c r="Y5">
        <v>0.08</v>
      </c>
      <c r="Z5" t="s">
        <v>137</v>
      </c>
      <c r="AA5">
        <v>13.7</v>
      </c>
      <c r="AB5">
        <v>1.8</v>
      </c>
      <c r="AC5">
        <v>25</v>
      </c>
      <c r="AD5" t="s">
        <v>138</v>
      </c>
      <c r="AE5">
        <v>0.36</v>
      </c>
      <c r="AF5">
        <v>0.5</v>
      </c>
      <c r="AG5">
        <v>0.5</v>
      </c>
      <c r="AH5">
        <v>1</v>
      </c>
      <c r="AI5">
        <v>5.6</v>
      </c>
      <c r="AJ5">
        <v>0.7</v>
      </c>
      <c r="AK5">
        <v>7.0000000000000007E-2</v>
      </c>
      <c r="AL5">
        <v>0.06</v>
      </c>
      <c r="AM5" t="s">
        <v>139</v>
      </c>
      <c r="AN5">
        <v>0.03</v>
      </c>
      <c r="AO5">
        <v>0.05</v>
      </c>
      <c r="AP5" s="8">
        <v>402</v>
      </c>
      <c r="AQ5" s="8">
        <f t="shared" si="4"/>
        <v>2010</v>
      </c>
      <c r="AR5">
        <v>4</v>
      </c>
      <c r="AS5">
        <v>3.1</v>
      </c>
      <c r="AT5">
        <v>0.5</v>
      </c>
      <c r="AU5">
        <v>84</v>
      </c>
      <c r="AV5">
        <v>94</v>
      </c>
      <c r="AW5">
        <v>20.7</v>
      </c>
      <c r="AX5">
        <v>0.4</v>
      </c>
      <c r="AY5" s="7">
        <v>37.9</v>
      </c>
      <c r="AZ5" s="7">
        <f t="shared" si="5"/>
        <v>189.5</v>
      </c>
      <c r="BA5">
        <v>0.39</v>
      </c>
      <c r="BB5">
        <v>17.100000000000001</v>
      </c>
      <c r="BC5">
        <v>0.03</v>
      </c>
      <c r="BD5" t="s">
        <v>141</v>
      </c>
      <c r="BE5">
        <v>0.08</v>
      </c>
      <c r="BF5" s="37">
        <v>19.55</v>
      </c>
      <c r="BG5" s="38">
        <f t="shared" si="6"/>
        <v>97.75</v>
      </c>
      <c r="BH5">
        <v>0.31</v>
      </c>
      <c r="BI5">
        <v>0.03</v>
      </c>
      <c r="BJ5" t="s">
        <v>141</v>
      </c>
      <c r="BK5" t="s">
        <v>141</v>
      </c>
      <c r="BL5">
        <v>2.7</v>
      </c>
      <c r="BM5">
        <v>99.2</v>
      </c>
      <c r="BN5">
        <v>1.4</v>
      </c>
      <c r="BO5">
        <v>5</v>
      </c>
      <c r="BP5" t="s">
        <v>139</v>
      </c>
      <c r="BQ5">
        <v>168</v>
      </c>
      <c r="BR5" s="6">
        <v>1580</v>
      </c>
      <c r="BS5" s="6">
        <f t="shared" si="7"/>
        <v>7900</v>
      </c>
      <c r="BT5">
        <v>5</v>
      </c>
      <c r="BU5">
        <v>776</v>
      </c>
      <c r="BV5" t="s">
        <v>137</v>
      </c>
      <c r="BW5">
        <v>188</v>
      </c>
      <c r="BY5" s="9" t="s">
        <v>169</v>
      </c>
      <c r="BZ5" s="13">
        <f>0</f>
        <v>0</v>
      </c>
      <c r="CA5" s="13">
        <f>COUNTIFS(BR2:BR125,"&gt;2499",BR2:BR125,"&lt;5000")</f>
        <v>0</v>
      </c>
      <c r="CC5" s="10" t="s">
        <v>170</v>
      </c>
      <c r="CD5" s="14">
        <f>AVERAGEIFS(BF2:BF58,BF2:BF58,"&gt;14.9999",BF2:BF58,"&lt;20")</f>
        <v>17.595454545454547</v>
      </c>
      <c r="CE5" s="14">
        <f>COUNTIFS(BF2:BF58,"&gt;14.9999",BF2:BF58,"&lt;20")</f>
        <v>11</v>
      </c>
      <c r="CG5" s="11" t="s">
        <v>171</v>
      </c>
      <c r="CH5" s="15">
        <f>AVERAGEIFS(AY2:AY58,AY2:AY58,"&gt;34.9999",AY2:AY58,"&lt;50")</f>
        <v>39.458823529411767</v>
      </c>
      <c r="CI5" s="15">
        <f>COUNTIFS(AY2:AY58,"&gt;34.9999",AY2:AY58,"&lt;50")</f>
        <v>34</v>
      </c>
      <c r="CK5" s="12" t="s">
        <v>172</v>
      </c>
      <c r="CL5" s="16">
        <f>AVERAGEIFS(AP2:AP58,AP2:AP58,"&gt;749.9999",AP2:AP58,"&lt;1000")</f>
        <v>790.8</v>
      </c>
      <c r="CM5" s="16">
        <f>COUNTIFS(AP2:AP58,"&gt;749.9999",AP2:AP58,"&lt;1000")</f>
        <v>5</v>
      </c>
    </row>
    <row r="6" spans="1:91">
      <c r="A6" t="s">
        <v>12</v>
      </c>
      <c r="B6">
        <v>36</v>
      </c>
      <c r="C6">
        <v>41</v>
      </c>
      <c r="D6">
        <f t="shared" si="0"/>
        <v>5</v>
      </c>
      <c r="E6" t="s">
        <v>66</v>
      </c>
      <c r="F6">
        <f t="shared" si="1"/>
        <v>10.972800000000001</v>
      </c>
      <c r="G6">
        <f t="shared" si="2"/>
        <v>12.4968</v>
      </c>
      <c r="H6">
        <f t="shared" si="3"/>
        <v>1.5239999999999991</v>
      </c>
      <c r="I6">
        <v>5.25</v>
      </c>
      <c r="J6" t="s">
        <v>136</v>
      </c>
      <c r="K6">
        <v>14.4</v>
      </c>
      <c r="L6">
        <v>11.3</v>
      </c>
      <c r="M6">
        <v>23.5</v>
      </c>
      <c r="N6">
        <v>40</v>
      </c>
      <c r="O6">
        <v>0.04</v>
      </c>
      <c r="P6">
        <v>105</v>
      </c>
      <c r="Q6">
        <v>1.93</v>
      </c>
      <c r="R6">
        <v>0.96</v>
      </c>
      <c r="S6">
        <v>0.42</v>
      </c>
      <c r="T6">
        <v>4.2</v>
      </c>
      <c r="U6">
        <v>2.0699999999999998</v>
      </c>
      <c r="V6">
        <v>3.8</v>
      </c>
      <c r="W6">
        <v>0.36</v>
      </c>
      <c r="X6">
        <v>4</v>
      </c>
      <c r="Y6">
        <v>0.16</v>
      </c>
      <c r="Z6" t="s">
        <v>137</v>
      </c>
      <c r="AA6">
        <v>20.7</v>
      </c>
      <c r="AB6">
        <v>9.1999999999999993</v>
      </c>
      <c r="AC6">
        <v>8</v>
      </c>
      <c r="AD6" t="s">
        <v>138</v>
      </c>
      <c r="AE6">
        <v>1.69</v>
      </c>
      <c r="AF6">
        <v>0.8</v>
      </c>
      <c r="AG6">
        <v>2.38</v>
      </c>
      <c r="AH6">
        <v>1</v>
      </c>
      <c r="AI6">
        <v>10</v>
      </c>
      <c r="AJ6">
        <v>0.8</v>
      </c>
      <c r="AK6">
        <v>0.3</v>
      </c>
      <c r="AL6">
        <v>0.15</v>
      </c>
      <c r="AM6" t="s">
        <v>139</v>
      </c>
      <c r="AN6">
        <v>0.1</v>
      </c>
      <c r="AO6">
        <v>0.09</v>
      </c>
      <c r="AP6" s="8">
        <v>761</v>
      </c>
      <c r="AQ6" s="8">
        <f t="shared" si="4"/>
        <v>3805</v>
      </c>
      <c r="AR6">
        <v>5</v>
      </c>
      <c r="AS6">
        <v>9.1999999999999993</v>
      </c>
      <c r="AT6">
        <v>0.81</v>
      </c>
      <c r="AU6">
        <v>32</v>
      </c>
      <c r="AV6">
        <v>145</v>
      </c>
      <c r="AW6">
        <v>13.75</v>
      </c>
      <c r="AX6">
        <v>0.81</v>
      </c>
      <c r="AY6" s="7">
        <v>41.2</v>
      </c>
      <c r="AZ6" s="7">
        <f t="shared" si="5"/>
        <v>206</v>
      </c>
      <c r="BA6">
        <v>1.02</v>
      </c>
      <c r="BB6">
        <v>11.55</v>
      </c>
      <c r="BC6">
        <v>0.09</v>
      </c>
      <c r="BD6">
        <v>0.02</v>
      </c>
      <c r="BE6">
        <v>0.19</v>
      </c>
      <c r="BF6" s="37">
        <v>28.5</v>
      </c>
      <c r="BG6" s="38">
        <f t="shared" si="6"/>
        <v>142.5</v>
      </c>
      <c r="BH6">
        <v>0.35</v>
      </c>
      <c r="BI6">
        <v>0.22</v>
      </c>
      <c r="BJ6" t="s">
        <v>141</v>
      </c>
      <c r="BK6" t="s">
        <v>141</v>
      </c>
      <c r="BL6">
        <v>1.5</v>
      </c>
      <c r="BM6">
        <v>99.2</v>
      </c>
      <c r="BN6">
        <v>0.8</v>
      </c>
      <c r="BO6">
        <v>6</v>
      </c>
      <c r="BP6" t="s">
        <v>139</v>
      </c>
      <c r="BQ6">
        <v>149</v>
      </c>
      <c r="BR6" s="6">
        <v>264</v>
      </c>
      <c r="BS6" s="6">
        <f t="shared" si="7"/>
        <v>1320</v>
      </c>
      <c r="BT6">
        <v>3</v>
      </c>
      <c r="BU6">
        <v>559</v>
      </c>
      <c r="BV6" t="s">
        <v>137</v>
      </c>
      <c r="BW6">
        <v>177</v>
      </c>
      <c r="BY6" s="9" t="s">
        <v>173</v>
      </c>
      <c r="BZ6" s="13">
        <f>0</f>
        <v>0</v>
      </c>
      <c r="CA6" s="13">
        <f>0</f>
        <v>0</v>
      </c>
      <c r="CC6" s="10" t="s">
        <v>174</v>
      </c>
      <c r="CD6" s="14">
        <f>AVERAGEIF(BF2:BF58,"&gt;19.9999")</f>
        <v>23.573333333333334</v>
      </c>
      <c r="CE6" s="14">
        <f>COUNTIF(BF2:BF58,"&gt;19.9999")</f>
        <v>15</v>
      </c>
      <c r="CG6" s="11" t="s">
        <v>175</v>
      </c>
      <c r="CH6" s="15">
        <f>0</f>
        <v>0</v>
      </c>
      <c r="CI6" s="15">
        <f>COUNTIF(AY2:AY125,"&gt;49.99")</f>
        <v>2</v>
      </c>
      <c r="CK6" s="12" t="s">
        <v>176</v>
      </c>
      <c r="CL6" s="16">
        <f>AVERAGEIF(AP2:AP58,"&gt;999.99")</f>
        <v>1540.2631578947369</v>
      </c>
      <c r="CM6" s="16">
        <f>COUNTIF(AP2:AP58,"&gt;999.9999")</f>
        <v>19</v>
      </c>
    </row>
    <row r="7" spans="1:91">
      <c r="A7" t="s">
        <v>13</v>
      </c>
      <c r="B7">
        <v>41</v>
      </c>
      <c r="C7">
        <v>46</v>
      </c>
      <c r="D7">
        <f t="shared" si="0"/>
        <v>5</v>
      </c>
      <c r="E7" t="s">
        <v>65</v>
      </c>
      <c r="F7">
        <f t="shared" si="1"/>
        <v>12.4968</v>
      </c>
      <c r="G7">
        <f t="shared" si="2"/>
        <v>14.020800000000001</v>
      </c>
      <c r="H7">
        <f t="shared" si="3"/>
        <v>1.5240000000000009</v>
      </c>
      <c r="I7">
        <v>5.36</v>
      </c>
      <c r="J7" t="s">
        <v>136</v>
      </c>
      <c r="K7">
        <v>6.6</v>
      </c>
      <c r="L7">
        <v>1.9</v>
      </c>
      <c r="M7">
        <v>33</v>
      </c>
      <c r="N7">
        <v>60</v>
      </c>
      <c r="O7">
        <v>0.03</v>
      </c>
      <c r="P7">
        <v>581</v>
      </c>
      <c r="Q7">
        <v>0.39</v>
      </c>
      <c r="R7">
        <v>0.31</v>
      </c>
      <c r="S7">
        <v>0.09</v>
      </c>
      <c r="T7">
        <v>2.6</v>
      </c>
      <c r="U7">
        <v>0.37</v>
      </c>
      <c r="V7">
        <v>3</v>
      </c>
      <c r="W7">
        <v>0.08</v>
      </c>
      <c r="X7">
        <v>0.6</v>
      </c>
      <c r="Y7">
        <v>0.08</v>
      </c>
      <c r="Z7" t="s">
        <v>137</v>
      </c>
      <c r="AA7">
        <v>16.7</v>
      </c>
      <c r="AB7">
        <v>1.5</v>
      </c>
      <c r="AC7">
        <v>14</v>
      </c>
      <c r="AD7" t="s">
        <v>138</v>
      </c>
      <c r="AE7">
        <v>0.28000000000000003</v>
      </c>
      <c r="AF7">
        <v>0.6</v>
      </c>
      <c r="AG7">
        <v>0.48</v>
      </c>
      <c r="AH7">
        <v>1</v>
      </c>
      <c r="AI7">
        <v>5.4</v>
      </c>
      <c r="AJ7">
        <v>0.7</v>
      </c>
      <c r="AK7">
        <v>0.06</v>
      </c>
      <c r="AL7">
        <v>0.08</v>
      </c>
      <c r="AM7" t="s">
        <v>139</v>
      </c>
      <c r="AN7">
        <v>0.02</v>
      </c>
      <c r="AO7">
        <v>0.05</v>
      </c>
      <c r="AP7" s="8">
        <v>533</v>
      </c>
      <c r="AQ7" s="8">
        <f t="shared" si="4"/>
        <v>2665</v>
      </c>
      <c r="AR7">
        <v>5</v>
      </c>
      <c r="AS7">
        <v>2.5</v>
      </c>
      <c r="AT7">
        <v>0.48</v>
      </c>
      <c r="AU7">
        <v>56</v>
      </c>
      <c r="AV7">
        <v>123</v>
      </c>
      <c r="AW7">
        <v>18.75</v>
      </c>
      <c r="AX7">
        <v>0.45</v>
      </c>
      <c r="AY7" s="7">
        <v>38.799999999999997</v>
      </c>
      <c r="AZ7" s="7">
        <f t="shared" si="5"/>
        <v>194</v>
      </c>
      <c r="BA7">
        <v>0.32</v>
      </c>
      <c r="BB7">
        <v>15.6</v>
      </c>
      <c r="BC7">
        <v>0.04</v>
      </c>
      <c r="BD7" t="s">
        <v>141</v>
      </c>
      <c r="BE7">
        <v>0.09</v>
      </c>
      <c r="BF7" s="37">
        <v>22</v>
      </c>
      <c r="BG7" s="38">
        <f t="shared" si="6"/>
        <v>110</v>
      </c>
      <c r="BH7">
        <v>0.32</v>
      </c>
      <c r="BI7">
        <v>0.04</v>
      </c>
      <c r="BJ7" t="s">
        <v>141</v>
      </c>
      <c r="BK7" t="s">
        <v>141</v>
      </c>
      <c r="BL7">
        <v>2.4</v>
      </c>
      <c r="BM7">
        <v>98.8</v>
      </c>
      <c r="BN7">
        <v>0.6</v>
      </c>
      <c r="BO7" t="s">
        <v>138</v>
      </c>
      <c r="BP7" t="s">
        <v>139</v>
      </c>
      <c r="BQ7">
        <v>169</v>
      </c>
      <c r="BR7" s="6">
        <v>934</v>
      </c>
      <c r="BS7" s="6">
        <f t="shared" si="7"/>
        <v>4670</v>
      </c>
      <c r="BT7">
        <v>6</v>
      </c>
      <c r="BU7">
        <v>725</v>
      </c>
      <c r="BV7" t="s">
        <v>137</v>
      </c>
      <c r="BW7">
        <v>187</v>
      </c>
      <c r="BY7" s="17"/>
      <c r="BZ7" s="18"/>
      <c r="CA7" s="18"/>
      <c r="CC7" s="17"/>
      <c r="CD7" s="18"/>
      <c r="CE7" s="18"/>
      <c r="CG7" s="17"/>
      <c r="CH7" s="18"/>
      <c r="CI7" s="18"/>
      <c r="CK7" s="18"/>
      <c r="CL7" s="18"/>
      <c r="CM7" s="18"/>
    </row>
    <row r="8" spans="1:91">
      <c r="A8" t="s">
        <v>14</v>
      </c>
      <c r="B8">
        <v>46</v>
      </c>
      <c r="C8">
        <v>51</v>
      </c>
      <c r="D8">
        <f t="shared" si="0"/>
        <v>5</v>
      </c>
      <c r="E8" t="s">
        <v>65</v>
      </c>
      <c r="F8">
        <f t="shared" si="1"/>
        <v>14.020800000000001</v>
      </c>
      <c r="G8">
        <f t="shared" si="2"/>
        <v>15.5448</v>
      </c>
      <c r="H8">
        <f t="shared" si="3"/>
        <v>1.5239999999999991</v>
      </c>
      <c r="I8">
        <v>5.25</v>
      </c>
      <c r="J8" t="s">
        <v>136</v>
      </c>
      <c r="K8">
        <v>6.3</v>
      </c>
      <c r="L8">
        <v>2.2999999999999998</v>
      </c>
      <c r="M8">
        <v>37.700000000000003</v>
      </c>
      <c r="N8">
        <v>30</v>
      </c>
      <c r="O8">
        <v>0.03</v>
      </c>
      <c r="P8">
        <v>912</v>
      </c>
      <c r="Q8">
        <v>0.54</v>
      </c>
      <c r="R8">
        <v>0.32</v>
      </c>
      <c r="S8">
        <v>0.06</v>
      </c>
      <c r="T8">
        <v>2.9</v>
      </c>
      <c r="U8">
        <v>0.4</v>
      </c>
      <c r="V8">
        <v>2.8</v>
      </c>
      <c r="W8">
        <v>0.09</v>
      </c>
      <c r="X8">
        <v>0.8</v>
      </c>
      <c r="Y8">
        <v>0.09</v>
      </c>
      <c r="Z8" t="s">
        <v>137</v>
      </c>
      <c r="AA8">
        <v>13</v>
      </c>
      <c r="AB8">
        <v>1.6</v>
      </c>
      <c r="AC8">
        <v>18</v>
      </c>
      <c r="AD8" t="s">
        <v>138</v>
      </c>
      <c r="AE8">
        <v>0.31</v>
      </c>
      <c r="AF8">
        <v>0.4</v>
      </c>
      <c r="AG8">
        <v>0.43</v>
      </c>
      <c r="AH8">
        <v>1</v>
      </c>
      <c r="AI8">
        <v>6.5</v>
      </c>
      <c r="AJ8">
        <v>0.7</v>
      </c>
      <c r="AK8">
        <v>0.05</v>
      </c>
      <c r="AL8">
        <v>7.0000000000000007E-2</v>
      </c>
      <c r="AM8" t="s">
        <v>139</v>
      </c>
      <c r="AN8">
        <v>0.05</v>
      </c>
      <c r="AO8">
        <v>0.05</v>
      </c>
      <c r="AP8" s="8">
        <v>366</v>
      </c>
      <c r="AQ8" s="8">
        <f t="shared" si="4"/>
        <v>1830</v>
      </c>
      <c r="AR8">
        <v>4</v>
      </c>
      <c r="AS8">
        <v>2.4</v>
      </c>
      <c r="AT8">
        <v>0.48</v>
      </c>
      <c r="AU8">
        <v>51</v>
      </c>
      <c r="AV8">
        <v>96</v>
      </c>
      <c r="AW8">
        <v>19.399999999999999</v>
      </c>
      <c r="AX8">
        <v>0.66</v>
      </c>
      <c r="AY8" s="7">
        <v>39.9</v>
      </c>
      <c r="AZ8" s="7">
        <f t="shared" si="5"/>
        <v>199.5</v>
      </c>
      <c r="BA8">
        <v>0.35</v>
      </c>
      <c r="BB8">
        <v>15.85</v>
      </c>
      <c r="BC8">
        <v>0.06</v>
      </c>
      <c r="BD8">
        <v>0.03</v>
      </c>
      <c r="BE8">
        <v>0.08</v>
      </c>
      <c r="BF8" s="37">
        <v>21.5</v>
      </c>
      <c r="BG8" s="38">
        <f t="shared" si="6"/>
        <v>107.5</v>
      </c>
      <c r="BH8">
        <v>0.34</v>
      </c>
      <c r="BI8">
        <v>0.03</v>
      </c>
      <c r="BJ8" t="s">
        <v>141</v>
      </c>
      <c r="BK8" t="s">
        <v>141</v>
      </c>
      <c r="BL8">
        <v>2.4</v>
      </c>
      <c r="BM8">
        <v>100.5</v>
      </c>
      <c r="BN8">
        <v>1.6</v>
      </c>
      <c r="BO8">
        <v>5</v>
      </c>
      <c r="BP8" t="s">
        <v>139</v>
      </c>
      <c r="BQ8">
        <v>175</v>
      </c>
      <c r="BR8" s="6">
        <v>1570</v>
      </c>
      <c r="BS8" s="6">
        <f t="shared" si="7"/>
        <v>7850</v>
      </c>
      <c r="BT8">
        <v>4</v>
      </c>
      <c r="BU8">
        <v>756</v>
      </c>
      <c r="BV8" t="s">
        <v>137</v>
      </c>
      <c r="BW8">
        <v>195</v>
      </c>
      <c r="BY8" s="26" t="s">
        <v>177</v>
      </c>
      <c r="BZ8" s="27"/>
      <c r="CA8" s="19">
        <f>SUMPRODUCT(BZ3:BZ6,CA3:CA6)/SUM(CA3:CA6)</f>
        <v>854.75438596491233</v>
      </c>
      <c r="CC8" s="28" t="s">
        <v>177</v>
      </c>
      <c r="CD8" s="29"/>
      <c r="CE8" s="20">
        <f>SUMPRODUCT(CD3:CD6,CE3:CE6)/SUM(CE3:CE6)</f>
        <v>14.796140350877195</v>
      </c>
      <c r="CG8" s="30" t="s">
        <v>177</v>
      </c>
      <c r="CH8" s="31"/>
      <c r="CI8" s="21">
        <f>SUMPRODUCT(CH3:CH6,CI3:CI6)/SUM(CI3:CI6)</f>
        <v>32.410508474576275</v>
      </c>
      <c r="CK8" s="32" t="s">
        <v>177</v>
      </c>
      <c r="CL8" s="33"/>
      <c r="CM8" s="12">
        <f>SUMPRODUCT(CL3:CL6,CM3:CM6)/SUM(CM3:CM6)</f>
        <v>849.19298245614038</v>
      </c>
    </row>
    <row r="9" spans="1:91">
      <c r="A9" t="s">
        <v>15</v>
      </c>
      <c r="B9">
        <v>51</v>
      </c>
      <c r="C9">
        <v>56</v>
      </c>
      <c r="D9">
        <f t="shared" si="0"/>
        <v>5</v>
      </c>
      <c r="E9" t="s">
        <v>65</v>
      </c>
      <c r="F9">
        <f t="shared" si="1"/>
        <v>15.5448</v>
      </c>
      <c r="G9">
        <f t="shared" si="2"/>
        <v>17.0688</v>
      </c>
      <c r="H9">
        <f t="shared" si="3"/>
        <v>1.5239999999999991</v>
      </c>
      <c r="I9">
        <v>5.17</v>
      </c>
      <c r="J9" t="s">
        <v>136</v>
      </c>
      <c r="K9">
        <v>7.2</v>
      </c>
      <c r="L9">
        <v>4</v>
      </c>
      <c r="M9">
        <v>37.799999999999997</v>
      </c>
      <c r="N9">
        <v>30</v>
      </c>
      <c r="O9">
        <v>0.03</v>
      </c>
      <c r="P9">
        <v>743</v>
      </c>
      <c r="Q9">
        <v>0.67</v>
      </c>
      <c r="R9">
        <v>0.48</v>
      </c>
      <c r="S9">
        <v>0.18</v>
      </c>
      <c r="T9">
        <v>2.7</v>
      </c>
      <c r="U9">
        <v>0.54</v>
      </c>
      <c r="V9">
        <v>2.9</v>
      </c>
      <c r="W9">
        <v>0.14000000000000001</v>
      </c>
      <c r="X9">
        <v>1.4</v>
      </c>
      <c r="Y9">
        <v>0.09</v>
      </c>
      <c r="Z9" t="s">
        <v>137</v>
      </c>
      <c r="AA9">
        <v>13.8</v>
      </c>
      <c r="AB9">
        <v>3</v>
      </c>
      <c r="AC9">
        <v>7</v>
      </c>
      <c r="AD9" t="s">
        <v>138</v>
      </c>
      <c r="AE9">
        <v>0.53</v>
      </c>
      <c r="AF9">
        <v>0.3</v>
      </c>
      <c r="AG9">
        <v>0.62</v>
      </c>
      <c r="AH9">
        <v>1</v>
      </c>
      <c r="AI9">
        <v>6.6</v>
      </c>
      <c r="AJ9">
        <v>0.8</v>
      </c>
      <c r="AK9">
        <v>0.11</v>
      </c>
      <c r="AL9">
        <v>0.09</v>
      </c>
      <c r="AM9" t="s">
        <v>139</v>
      </c>
      <c r="AN9">
        <v>0.04</v>
      </c>
      <c r="AO9">
        <v>0.06</v>
      </c>
      <c r="AP9" s="8">
        <v>445</v>
      </c>
      <c r="AQ9" s="8">
        <f t="shared" si="4"/>
        <v>2225</v>
      </c>
      <c r="AR9">
        <v>4</v>
      </c>
      <c r="AS9">
        <v>3.5</v>
      </c>
      <c r="AT9">
        <v>0.62</v>
      </c>
      <c r="AU9">
        <v>62</v>
      </c>
      <c r="AV9">
        <v>93</v>
      </c>
      <c r="AW9">
        <v>20.5</v>
      </c>
      <c r="AX9">
        <v>0.57999999999999996</v>
      </c>
      <c r="AY9" s="7">
        <v>38</v>
      </c>
      <c r="AZ9" s="7">
        <f t="shared" si="5"/>
        <v>190</v>
      </c>
      <c r="BA9">
        <v>0.49</v>
      </c>
      <c r="BB9">
        <v>16.600000000000001</v>
      </c>
      <c r="BC9">
        <v>0.05</v>
      </c>
      <c r="BD9">
        <v>0.01</v>
      </c>
      <c r="BE9">
        <v>7.0000000000000007E-2</v>
      </c>
      <c r="BF9" s="37">
        <v>19.75</v>
      </c>
      <c r="BG9" s="38">
        <f t="shared" si="6"/>
        <v>98.75</v>
      </c>
      <c r="BH9">
        <v>0.32</v>
      </c>
      <c r="BI9">
        <v>0.12</v>
      </c>
      <c r="BJ9" t="s">
        <v>141</v>
      </c>
      <c r="BK9" t="s">
        <v>141</v>
      </c>
      <c r="BL9">
        <v>2.6</v>
      </c>
      <c r="BM9">
        <v>99.1</v>
      </c>
      <c r="BN9">
        <v>1</v>
      </c>
      <c r="BO9">
        <v>10</v>
      </c>
      <c r="BP9" t="s">
        <v>139</v>
      </c>
      <c r="BQ9">
        <v>166</v>
      </c>
      <c r="BR9" s="6">
        <v>1260</v>
      </c>
      <c r="BS9" s="6">
        <f t="shared" si="7"/>
        <v>6300</v>
      </c>
      <c r="BT9">
        <v>2</v>
      </c>
      <c r="BU9">
        <v>698</v>
      </c>
      <c r="BV9" t="s">
        <v>137</v>
      </c>
      <c r="BW9">
        <v>187</v>
      </c>
      <c r="BY9" s="26" t="s">
        <v>178</v>
      </c>
      <c r="BZ9" s="27"/>
      <c r="CA9" s="19">
        <f>BS60</f>
        <v>844.42560553633223</v>
      </c>
      <c r="CC9" s="28" t="s">
        <v>178</v>
      </c>
      <c r="CD9" s="29"/>
      <c r="CE9" s="20">
        <f>BG60</f>
        <v>14.456269896193772</v>
      </c>
      <c r="CG9" s="30" t="s">
        <v>178</v>
      </c>
      <c r="CH9" s="31"/>
      <c r="CI9" s="21">
        <f>AZ60</f>
        <v>32.996159169550168</v>
      </c>
      <c r="CK9" s="32" t="s">
        <v>178</v>
      </c>
      <c r="CL9" s="33"/>
      <c r="CM9" s="12">
        <f>AQ60</f>
        <v>832.50069204152248</v>
      </c>
    </row>
    <row r="10" spans="1:91">
      <c r="A10" t="s">
        <v>16</v>
      </c>
      <c r="B10">
        <v>56</v>
      </c>
      <c r="C10">
        <v>61</v>
      </c>
      <c r="D10">
        <f t="shared" si="0"/>
        <v>5</v>
      </c>
      <c r="E10" t="s">
        <v>65</v>
      </c>
      <c r="F10">
        <f t="shared" si="1"/>
        <v>17.0688</v>
      </c>
      <c r="G10">
        <f t="shared" si="2"/>
        <v>18.5928</v>
      </c>
      <c r="H10">
        <f t="shared" si="3"/>
        <v>1.5240000000000009</v>
      </c>
      <c r="I10">
        <v>5.17</v>
      </c>
      <c r="J10" t="s">
        <v>136</v>
      </c>
      <c r="K10">
        <v>9.9</v>
      </c>
      <c r="L10">
        <v>6.4</v>
      </c>
      <c r="M10">
        <v>32.799999999999997</v>
      </c>
      <c r="N10">
        <v>20</v>
      </c>
      <c r="O10">
        <v>0.05</v>
      </c>
      <c r="P10">
        <v>488</v>
      </c>
      <c r="Q10">
        <v>0.87</v>
      </c>
      <c r="R10">
        <v>0.51</v>
      </c>
      <c r="S10">
        <v>0.17</v>
      </c>
      <c r="T10">
        <v>3.5</v>
      </c>
      <c r="U10">
        <v>0.94</v>
      </c>
      <c r="V10">
        <v>2.7</v>
      </c>
      <c r="W10">
        <v>0.17</v>
      </c>
      <c r="X10">
        <v>2.9</v>
      </c>
      <c r="Y10">
        <v>0.1</v>
      </c>
      <c r="Z10" t="s">
        <v>137</v>
      </c>
      <c r="AA10">
        <v>12.9</v>
      </c>
      <c r="AB10">
        <v>4.4000000000000004</v>
      </c>
      <c r="AC10" t="s">
        <v>138</v>
      </c>
      <c r="AD10" t="s">
        <v>138</v>
      </c>
      <c r="AE10">
        <v>0.83</v>
      </c>
      <c r="AF10">
        <v>0.8</v>
      </c>
      <c r="AG10">
        <v>0.84</v>
      </c>
      <c r="AH10" t="s">
        <v>136</v>
      </c>
      <c r="AI10">
        <v>5.5</v>
      </c>
      <c r="AJ10">
        <v>0.7</v>
      </c>
      <c r="AK10">
        <v>0.11</v>
      </c>
      <c r="AL10">
        <v>0.2</v>
      </c>
      <c r="AM10" t="s">
        <v>139</v>
      </c>
      <c r="AN10">
        <v>0.03</v>
      </c>
      <c r="AO10">
        <v>0.1</v>
      </c>
      <c r="AP10" s="8">
        <v>448</v>
      </c>
      <c r="AQ10" s="8">
        <f t="shared" si="4"/>
        <v>2240</v>
      </c>
      <c r="AR10">
        <v>5</v>
      </c>
      <c r="AS10">
        <v>3.8</v>
      </c>
      <c r="AT10">
        <v>0.51</v>
      </c>
      <c r="AU10">
        <v>62</v>
      </c>
      <c r="AV10">
        <v>93</v>
      </c>
      <c r="AW10">
        <v>19.05</v>
      </c>
      <c r="AX10">
        <v>0.79</v>
      </c>
      <c r="AY10" s="7">
        <v>39.1</v>
      </c>
      <c r="AZ10" s="7">
        <f t="shared" si="5"/>
        <v>195.5</v>
      </c>
      <c r="BA10">
        <v>0.46</v>
      </c>
      <c r="BB10">
        <v>15.8</v>
      </c>
      <c r="BC10">
        <v>0.05</v>
      </c>
      <c r="BD10">
        <v>0.03</v>
      </c>
      <c r="BE10">
        <v>0.09</v>
      </c>
      <c r="BF10" s="37">
        <v>21.7</v>
      </c>
      <c r="BG10" s="38">
        <f t="shared" si="6"/>
        <v>108.5</v>
      </c>
      <c r="BH10">
        <v>0.31</v>
      </c>
      <c r="BI10">
        <v>0.22</v>
      </c>
      <c r="BJ10" t="s">
        <v>141</v>
      </c>
      <c r="BK10" t="s">
        <v>141</v>
      </c>
      <c r="BL10">
        <v>3.01</v>
      </c>
      <c r="BM10">
        <v>100.5</v>
      </c>
      <c r="BN10">
        <v>1.3</v>
      </c>
      <c r="BO10">
        <v>16</v>
      </c>
      <c r="BP10" t="s">
        <v>139</v>
      </c>
      <c r="BQ10">
        <v>161</v>
      </c>
      <c r="BR10" s="6">
        <v>928</v>
      </c>
      <c r="BS10" s="6">
        <f t="shared" si="7"/>
        <v>4640</v>
      </c>
      <c r="BT10">
        <v>2</v>
      </c>
      <c r="BU10">
        <v>665</v>
      </c>
      <c r="BV10" t="s">
        <v>137</v>
      </c>
      <c r="BW10">
        <v>191</v>
      </c>
      <c r="BY10" s="22" t="s">
        <v>179</v>
      </c>
      <c r="BZ10" s="22"/>
      <c r="CA10" s="19">
        <f>BS63</f>
        <v>988.33542976939202</v>
      </c>
      <c r="CC10" s="23" t="s">
        <v>179</v>
      </c>
      <c r="CD10" s="23"/>
      <c r="CE10" s="20">
        <f>BG63</f>
        <v>2541.5500000000002</v>
      </c>
      <c r="CG10" s="24" t="s">
        <v>179</v>
      </c>
      <c r="CH10" s="24"/>
      <c r="CI10" s="21">
        <f>AZ63</f>
        <v>4629.3999999999996</v>
      </c>
      <c r="CK10" s="25" t="s">
        <v>179</v>
      </c>
      <c r="CL10" s="25"/>
      <c r="CM10" s="12">
        <f>AQ63</f>
        <v>931.89308176100633</v>
      </c>
    </row>
    <row r="11" spans="1:91">
      <c r="A11" t="s">
        <v>17</v>
      </c>
      <c r="B11">
        <v>61</v>
      </c>
      <c r="C11">
        <v>66</v>
      </c>
      <c r="D11">
        <f t="shared" si="0"/>
        <v>5</v>
      </c>
      <c r="E11" t="s">
        <v>65</v>
      </c>
      <c r="F11">
        <f t="shared" si="1"/>
        <v>18.5928</v>
      </c>
      <c r="G11">
        <f t="shared" si="2"/>
        <v>20.116800000000001</v>
      </c>
      <c r="H11">
        <f t="shared" si="3"/>
        <v>1.5240000000000009</v>
      </c>
      <c r="I11">
        <v>5.19</v>
      </c>
      <c r="J11" t="s">
        <v>136</v>
      </c>
      <c r="K11">
        <v>4.5</v>
      </c>
      <c r="L11">
        <v>1.9</v>
      </c>
      <c r="M11">
        <v>26</v>
      </c>
      <c r="N11">
        <v>10</v>
      </c>
      <c r="O11">
        <v>0.01</v>
      </c>
      <c r="P11">
        <v>1105</v>
      </c>
      <c r="Q11">
        <v>0.63</v>
      </c>
      <c r="R11">
        <v>0.42</v>
      </c>
      <c r="S11">
        <v>0.09</v>
      </c>
      <c r="T11">
        <v>3</v>
      </c>
      <c r="U11">
        <v>0.52</v>
      </c>
      <c r="V11">
        <v>2.8</v>
      </c>
      <c r="W11">
        <v>0.1</v>
      </c>
      <c r="X11">
        <v>0.5</v>
      </c>
      <c r="Y11">
        <v>0.08</v>
      </c>
      <c r="Z11" t="s">
        <v>137</v>
      </c>
      <c r="AA11">
        <v>14.1</v>
      </c>
      <c r="AB11">
        <v>1.6</v>
      </c>
      <c r="AC11" t="s">
        <v>138</v>
      </c>
      <c r="AD11" t="s">
        <v>138</v>
      </c>
      <c r="AE11">
        <v>0.31</v>
      </c>
      <c r="AF11">
        <v>0.2</v>
      </c>
      <c r="AG11">
        <v>0.48</v>
      </c>
      <c r="AH11">
        <v>1</v>
      </c>
      <c r="AI11">
        <v>1.7</v>
      </c>
      <c r="AJ11">
        <v>0.7</v>
      </c>
      <c r="AK11">
        <v>0.08</v>
      </c>
      <c r="AL11">
        <v>0.1</v>
      </c>
      <c r="AM11" t="s">
        <v>139</v>
      </c>
      <c r="AN11">
        <v>0.03</v>
      </c>
      <c r="AO11">
        <v>7.0000000000000007E-2</v>
      </c>
      <c r="AP11" s="8">
        <v>493</v>
      </c>
      <c r="AQ11" s="8">
        <f t="shared" si="4"/>
        <v>2465</v>
      </c>
      <c r="AR11">
        <v>4</v>
      </c>
      <c r="AS11">
        <v>2.8</v>
      </c>
      <c r="AT11">
        <v>0.49</v>
      </c>
      <c r="AU11">
        <v>27</v>
      </c>
      <c r="AV11">
        <v>92</v>
      </c>
      <c r="AW11">
        <v>17.75</v>
      </c>
      <c r="AX11">
        <v>0.59</v>
      </c>
      <c r="AY11" s="7">
        <v>40.1</v>
      </c>
      <c r="AZ11" s="7">
        <f t="shared" si="5"/>
        <v>200.5</v>
      </c>
      <c r="BA11">
        <v>0.68</v>
      </c>
      <c r="BB11">
        <v>14.55</v>
      </c>
      <c r="BC11">
        <v>0.04</v>
      </c>
      <c r="BD11" t="s">
        <v>141</v>
      </c>
      <c r="BE11">
        <v>0.09</v>
      </c>
      <c r="BF11" s="37">
        <v>24.1</v>
      </c>
      <c r="BG11" s="38">
        <f t="shared" si="6"/>
        <v>120.5</v>
      </c>
      <c r="BH11">
        <v>0.36</v>
      </c>
      <c r="BI11">
        <v>0.04</v>
      </c>
      <c r="BJ11" t="s">
        <v>141</v>
      </c>
      <c r="BK11" t="s">
        <v>141</v>
      </c>
      <c r="BL11">
        <v>2.8</v>
      </c>
      <c r="BM11">
        <v>101</v>
      </c>
      <c r="BN11">
        <v>1.5</v>
      </c>
      <c r="BO11">
        <v>24</v>
      </c>
      <c r="BP11" t="s">
        <v>139</v>
      </c>
      <c r="BQ11">
        <v>150</v>
      </c>
      <c r="BR11" s="6">
        <v>1950</v>
      </c>
      <c r="BS11" s="6">
        <f t="shared" si="7"/>
        <v>9750</v>
      </c>
      <c r="BT11">
        <v>3</v>
      </c>
      <c r="BU11">
        <v>626</v>
      </c>
      <c r="BV11" t="s">
        <v>137</v>
      </c>
      <c r="BW11">
        <v>188</v>
      </c>
      <c r="BY11" s="22" t="s">
        <v>180</v>
      </c>
      <c r="BZ11" s="22"/>
      <c r="CA11" s="19">
        <f>BS67</f>
        <v>1320.0614035087719</v>
      </c>
      <c r="CC11" s="23" t="s">
        <v>180</v>
      </c>
      <c r="CD11" s="23"/>
      <c r="CE11" s="20">
        <f>BG67</f>
        <v>1822.3</v>
      </c>
      <c r="CG11" s="24" t="s">
        <v>180</v>
      </c>
      <c r="CH11" s="24"/>
      <c r="CI11" s="21">
        <f>AZ67</f>
        <v>3096.9</v>
      </c>
      <c r="CK11" s="25" t="s">
        <v>180</v>
      </c>
      <c r="CL11" s="25"/>
      <c r="CM11" s="12">
        <f>AQ67</f>
        <v>515.47368421052636</v>
      </c>
    </row>
    <row r="12" spans="1:91">
      <c r="A12" t="s">
        <v>18</v>
      </c>
      <c r="B12">
        <v>66</v>
      </c>
      <c r="C12">
        <v>72</v>
      </c>
      <c r="D12">
        <f t="shared" si="0"/>
        <v>6</v>
      </c>
      <c r="E12" t="s">
        <v>65</v>
      </c>
      <c r="F12">
        <f t="shared" si="1"/>
        <v>20.116800000000001</v>
      </c>
      <c r="G12">
        <f t="shared" si="2"/>
        <v>21.945600000000002</v>
      </c>
      <c r="H12">
        <f t="shared" si="3"/>
        <v>1.8288000000000011</v>
      </c>
      <c r="I12">
        <v>6.25</v>
      </c>
      <c r="J12" t="s">
        <v>136</v>
      </c>
      <c r="K12">
        <v>5.0999999999999996</v>
      </c>
      <c r="L12">
        <v>2.4</v>
      </c>
      <c r="M12">
        <v>29</v>
      </c>
      <c r="N12">
        <v>10</v>
      </c>
      <c r="O12">
        <v>0.04</v>
      </c>
      <c r="P12">
        <v>704</v>
      </c>
      <c r="Q12">
        <v>0.61</v>
      </c>
      <c r="R12">
        <v>0.31</v>
      </c>
      <c r="S12">
        <v>0.13</v>
      </c>
      <c r="T12">
        <v>2.8</v>
      </c>
      <c r="U12">
        <v>0.46</v>
      </c>
      <c r="V12">
        <v>2.9</v>
      </c>
      <c r="W12">
        <v>0.13</v>
      </c>
      <c r="X12">
        <v>0.9</v>
      </c>
      <c r="Y12">
        <v>0.06</v>
      </c>
      <c r="Z12" t="s">
        <v>137</v>
      </c>
      <c r="AA12">
        <v>14.7</v>
      </c>
      <c r="AB12">
        <v>1.8</v>
      </c>
      <c r="AC12" t="s">
        <v>138</v>
      </c>
      <c r="AD12" t="s">
        <v>138</v>
      </c>
      <c r="AE12">
        <v>0.35</v>
      </c>
      <c r="AF12">
        <v>0.4</v>
      </c>
      <c r="AG12">
        <v>0.49</v>
      </c>
      <c r="AH12">
        <v>1</v>
      </c>
      <c r="AI12">
        <v>2.6</v>
      </c>
      <c r="AJ12">
        <v>0.8</v>
      </c>
      <c r="AK12">
        <v>0.06</v>
      </c>
      <c r="AL12">
        <v>0.14000000000000001</v>
      </c>
      <c r="AM12" t="s">
        <v>139</v>
      </c>
      <c r="AN12">
        <v>0.02</v>
      </c>
      <c r="AO12">
        <v>0.08</v>
      </c>
      <c r="AP12" s="8">
        <v>418</v>
      </c>
      <c r="AQ12" s="8">
        <f t="shared" si="4"/>
        <v>2508</v>
      </c>
      <c r="AR12">
        <v>4</v>
      </c>
      <c r="AS12">
        <v>2.7</v>
      </c>
      <c r="AT12">
        <v>0.45</v>
      </c>
      <c r="AU12">
        <v>29</v>
      </c>
      <c r="AV12">
        <v>91</v>
      </c>
      <c r="AW12">
        <v>17.25</v>
      </c>
      <c r="AX12">
        <v>0.62</v>
      </c>
      <c r="AY12" s="7">
        <v>38.200000000000003</v>
      </c>
      <c r="AZ12" s="7">
        <f t="shared" si="5"/>
        <v>229.20000000000002</v>
      </c>
      <c r="BA12">
        <v>0.78</v>
      </c>
      <c r="BB12">
        <v>14.8</v>
      </c>
      <c r="BC12">
        <v>0.02</v>
      </c>
      <c r="BD12">
        <v>0.01</v>
      </c>
      <c r="BE12">
        <v>0.09</v>
      </c>
      <c r="BF12" s="37">
        <v>23.8</v>
      </c>
      <c r="BG12" s="38">
        <f t="shared" si="6"/>
        <v>142.80000000000001</v>
      </c>
      <c r="BH12">
        <v>0.35</v>
      </c>
      <c r="BI12" t="s">
        <v>141</v>
      </c>
      <c r="BJ12" t="s">
        <v>141</v>
      </c>
      <c r="BK12" t="s">
        <v>141</v>
      </c>
      <c r="BL12">
        <v>3.89</v>
      </c>
      <c r="BM12">
        <v>99.8</v>
      </c>
      <c r="BN12">
        <v>1.3</v>
      </c>
      <c r="BO12">
        <v>24</v>
      </c>
      <c r="BP12" t="s">
        <v>139</v>
      </c>
      <c r="BQ12">
        <v>154</v>
      </c>
      <c r="BR12" s="6">
        <v>1325</v>
      </c>
      <c r="BS12" s="6">
        <f t="shared" si="7"/>
        <v>7950</v>
      </c>
      <c r="BT12">
        <v>3</v>
      </c>
      <c r="BU12">
        <v>601</v>
      </c>
      <c r="BV12" t="s">
        <v>137</v>
      </c>
      <c r="BW12">
        <v>176</v>
      </c>
    </row>
    <row r="13" spans="1:91">
      <c r="A13" t="s">
        <v>19</v>
      </c>
      <c r="B13">
        <v>72</v>
      </c>
      <c r="C13">
        <v>76</v>
      </c>
      <c r="D13">
        <f t="shared" si="0"/>
        <v>4</v>
      </c>
      <c r="E13" t="s">
        <v>65</v>
      </c>
      <c r="F13">
        <f t="shared" si="1"/>
        <v>21.945600000000002</v>
      </c>
      <c r="G13">
        <f t="shared" si="2"/>
        <v>23.1648</v>
      </c>
      <c r="H13">
        <f t="shared" si="3"/>
        <v>1.2191999999999972</v>
      </c>
      <c r="I13">
        <v>4.0599999999999996</v>
      </c>
      <c r="J13" t="s">
        <v>136</v>
      </c>
      <c r="K13">
        <v>6.4</v>
      </c>
      <c r="L13">
        <v>1.9</v>
      </c>
      <c r="M13">
        <v>36.700000000000003</v>
      </c>
      <c r="N13">
        <v>40</v>
      </c>
      <c r="O13">
        <v>0.03</v>
      </c>
      <c r="P13">
        <v>730</v>
      </c>
      <c r="Q13">
        <v>0.5</v>
      </c>
      <c r="R13">
        <v>0.35</v>
      </c>
      <c r="S13">
        <v>0.08</v>
      </c>
      <c r="T13">
        <v>3.1</v>
      </c>
      <c r="U13">
        <v>0.39</v>
      </c>
      <c r="V13">
        <v>2.7</v>
      </c>
      <c r="W13">
        <v>0.1</v>
      </c>
      <c r="X13">
        <v>0.7</v>
      </c>
      <c r="Y13">
        <v>0.09</v>
      </c>
      <c r="Z13" t="s">
        <v>137</v>
      </c>
      <c r="AA13">
        <v>16.2</v>
      </c>
      <c r="AB13">
        <v>1.6</v>
      </c>
      <c r="AC13">
        <v>16</v>
      </c>
      <c r="AD13" t="s">
        <v>138</v>
      </c>
      <c r="AE13">
        <v>0.28000000000000003</v>
      </c>
      <c r="AF13">
        <v>0.6</v>
      </c>
      <c r="AG13">
        <v>0.42</v>
      </c>
      <c r="AH13">
        <v>1</v>
      </c>
      <c r="AI13">
        <v>4.2</v>
      </c>
      <c r="AJ13">
        <v>0.8</v>
      </c>
      <c r="AK13">
        <v>0.06</v>
      </c>
      <c r="AL13">
        <v>0.11</v>
      </c>
      <c r="AM13" t="s">
        <v>139</v>
      </c>
      <c r="AN13">
        <v>0.04</v>
      </c>
      <c r="AO13">
        <v>0.05</v>
      </c>
      <c r="AP13" s="8">
        <v>415</v>
      </c>
      <c r="AQ13" s="8">
        <f t="shared" si="4"/>
        <v>1660</v>
      </c>
      <c r="AR13">
        <v>4</v>
      </c>
      <c r="AS13">
        <v>2.8</v>
      </c>
      <c r="AT13">
        <v>0.49</v>
      </c>
      <c r="AU13">
        <v>192</v>
      </c>
      <c r="AV13">
        <v>106</v>
      </c>
      <c r="AW13">
        <v>18</v>
      </c>
      <c r="AX13">
        <v>0.49</v>
      </c>
      <c r="AY13" s="7">
        <v>38.700000000000003</v>
      </c>
      <c r="AZ13" s="7">
        <f t="shared" si="5"/>
        <v>154.80000000000001</v>
      </c>
      <c r="BA13">
        <v>0.66</v>
      </c>
      <c r="BB13">
        <v>14.75</v>
      </c>
      <c r="BC13">
        <v>0.04</v>
      </c>
      <c r="BD13" t="s">
        <v>141</v>
      </c>
      <c r="BE13">
        <v>0.08</v>
      </c>
      <c r="BF13" s="37">
        <v>23.8</v>
      </c>
      <c r="BG13" s="38">
        <f t="shared" si="6"/>
        <v>95.2</v>
      </c>
      <c r="BH13">
        <v>0.32</v>
      </c>
      <c r="BI13">
        <v>0.05</v>
      </c>
      <c r="BJ13" t="s">
        <v>141</v>
      </c>
      <c r="BK13" t="s">
        <v>141</v>
      </c>
      <c r="BL13">
        <v>2.4</v>
      </c>
      <c r="BM13">
        <v>99.3</v>
      </c>
      <c r="BN13">
        <v>1.2</v>
      </c>
      <c r="BO13">
        <v>10</v>
      </c>
      <c r="BP13" t="s">
        <v>139</v>
      </c>
      <c r="BQ13">
        <v>162</v>
      </c>
      <c r="BR13" s="6">
        <v>1215</v>
      </c>
      <c r="BS13" s="6">
        <f t="shared" si="7"/>
        <v>4860</v>
      </c>
      <c r="BT13">
        <v>3</v>
      </c>
      <c r="BU13">
        <v>630</v>
      </c>
      <c r="BV13" t="s">
        <v>137</v>
      </c>
      <c r="BW13">
        <v>176</v>
      </c>
    </row>
    <row r="14" spans="1:91">
      <c r="A14" t="s">
        <v>20</v>
      </c>
      <c r="B14">
        <v>76</v>
      </c>
      <c r="C14">
        <v>81</v>
      </c>
      <c r="D14">
        <f t="shared" si="0"/>
        <v>5</v>
      </c>
      <c r="E14" t="s">
        <v>65</v>
      </c>
      <c r="F14">
        <f t="shared" si="1"/>
        <v>23.1648</v>
      </c>
      <c r="G14">
        <f t="shared" si="2"/>
        <v>24.688800000000001</v>
      </c>
      <c r="H14">
        <f t="shared" si="3"/>
        <v>1.5240000000000009</v>
      </c>
      <c r="I14">
        <v>5.28</v>
      </c>
      <c r="J14">
        <v>1</v>
      </c>
      <c r="K14">
        <v>29.6</v>
      </c>
      <c r="L14">
        <v>8.4</v>
      </c>
      <c r="M14">
        <v>33.200000000000003</v>
      </c>
      <c r="N14">
        <v>50</v>
      </c>
      <c r="O14">
        <v>0.06</v>
      </c>
      <c r="P14">
        <v>801</v>
      </c>
      <c r="Q14">
        <v>2.19</v>
      </c>
      <c r="R14">
        <v>1.1499999999999999</v>
      </c>
      <c r="S14">
        <v>0.53</v>
      </c>
      <c r="T14">
        <v>5.6</v>
      </c>
      <c r="U14">
        <v>2.19</v>
      </c>
      <c r="V14">
        <v>3.2</v>
      </c>
      <c r="W14">
        <v>0.4</v>
      </c>
      <c r="X14">
        <v>2.7</v>
      </c>
      <c r="Y14">
        <v>0.16</v>
      </c>
      <c r="Z14" t="s">
        <v>137</v>
      </c>
      <c r="AA14">
        <v>16.7</v>
      </c>
      <c r="AB14">
        <v>8.8000000000000007</v>
      </c>
      <c r="AC14">
        <v>9</v>
      </c>
      <c r="AD14" t="s">
        <v>138</v>
      </c>
      <c r="AE14">
        <v>1.45</v>
      </c>
      <c r="AF14">
        <v>1.3</v>
      </c>
      <c r="AG14">
        <v>2.44</v>
      </c>
      <c r="AH14">
        <v>1</v>
      </c>
      <c r="AI14">
        <v>16.100000000000001</v>
      </c>
      <c r="AJ14">
        <v>0.9</v>
      </c>
      <c r="AK14">
        <v>0.32</v>
      </c>
      <c r="AL14">
        <v>0.14000000000000001</v>
      </c>
      <c r="AM14" t="s">
        <v>139</v>
      </c>
      <c r="AN14">
        <v>0.13</v>
      </c>
      <c r="AO14">
        <v>0.06</v>
      </c>
      <c r="AP14" s="8">
        <v>582</v>
      </c>
      <c r="AQ14" s="8">
        <f t="shared" si="4"/>
        <v>2910</v>
      </c>
      <c r="AR14">
        <v>5</v>
      </c>
      <c r="AS14">
        <v>10.9</v>
      </c>
      <c r="AT14">
        <v>1.1000000000000001</v>
      </c>
      <c r="AU14">
        <v>52</v>
      </c>
      <c r="AV14">
        <v>122</v>
      </c>
      <c r="AW14">
        <v>19.7</v>
      </c>
      <c r="AX14">
        <v>1.58</v>
      </c>
      <c r="AY14" s="7">
        <v>37.200000000000003</v>
      </c>
      <c r="AZ14" s="7">
        <f t="shared" si="5"/>
        <v>186</v>
      </c>
      <c r="BA14">
        <v>2.06</v>
      </c>
      <c r="BB14">
        <v>13.35</v>
      </c>
      <c r="BC14">
        <v>0.23</v>
      </c>
      <c r="BD14">
        <v>7.0000000000000007E-2</v>
      </c>
      <c r="BE14">
        <v>0.08</v>
      </c>
      <c r="BF14" s="37">
        <v>22.5</v>
      </c>
      <c r="BG14" s="38">
        <f t="shared" si="6"/>
        <v>112.5</v>
      </c>
      <c r="BH14">
        <v>0.32</v>
      </c>
      <c r="BI14">
        <v>0.1</v>
      </c>
      <c r="BJ14" t="s">
        <v>141</v>
      </c>
      <c r="BK14" t="s">
        <v>141</v>
      </c>
      <c r="BL14">
        <v>2.38</v>
      </c>
      <c r="BM14">
        <v>99.6</v>
      </c>
      <c r="BN14">
        <v>1</v>
      </c>
      <c r="BO14">
        <v>6</v>
      </c>
      <c r="BP14" t="s">
        <v>139</v>
      </c>
      <c r="BQ14">
        <v>143</v>
      </c>
      <c r="BR14" s="6">
        <v>1285</v>
      </c>
      <c r="BS14" s="6">
        <f t="shared" si="7"/>
        <v>6425</v>
      </c>
      <c r="BT14">
        <v>4</v>
      </c>
      <c r="BU14">
        <v>589</v>
      </c>
      <c r="BV14" t="s">
        <v>137</v>
      </c>
      <c r="BW14">
        <v>175</v>
      </c>
    </row>
    <row r="15" spans="1:91">
      <c r="A15" t="s">
        <v>21</v>
      </c>
      <c r="B15">
        <v>81</v>
      </c>
      <c r="C15">
        <v>86</v>
      </c>
      <c r="D15">
        <f t="shared" si="0"/>
        <v>5</v>
      </c>
      <c r="E15" t="s">
        <v>65</v>
      </c>
      <c r="F15">
        <f t="shared" si="1"/>
        <v>24.688800000000001</v>
      </c>
      <c r="G15">
        <f t="shared" si="2"/>
        <v>26.212800000000001</v>
      </c>
      <c r="H15">
        <f t="shared" si="3"/>
        <v>1.5240000000000009</v>
      </c>
      <c r="I15">
        <v>5.33</v>
      </c>
      <c r="J15" t="s">
        <v>136</v>
      </c>
      <c r="K15">
        <v>5.4</v>
      </c>
      <c r="L15">
        <v>1.8</v>
      </c>
      <c r="M15">
        <v>29.9</v>
      </c>
      <c r="N15">
        <v>10</v>
      </c>
      <c r="O15">
        <v>0.02</v>
      </c>
      <c r="P15">
        <v>256</v>
      </c>
      <c r="Q15">
        <v>0.44</v>
      </c>
      <c r="R15">
        <v>0.31</v>
      </c>
      <c r="S15">
        <v>7.0000000000000007E-2</v>
      </c>
      <c r="T15">
        <v>2.8</v>
      </c>
      <c r="U15">
        <v>0.42</v>
      </c>
      <c r="V15">
        <v>2.8</v>
      </c>
      <c r="W15">
        <v>0.09</v>
      </c>
      <c r="X15">
        <v>0.5</v>
      </c>
      <c r="Y15">
        <v>7.0000000000000007E-2</v>
      </c>
      <c r="Z15" t="s">
        <v>137</v>
      </c>
      <c r="AA15">
        <v>14.5</v>
      </c>
      <c r="AB15">
        <v>1.5</v>
      </c>
      <c r="AC15" t="s">
        <v>138</v>
      </c>
      <c r="AD15" t="s">
        <v>138</v>
      </c>
      <c r="AE15">
        <v>0.28000000000000003</v>
      </c>
      <c r="AF15">
        <v>0.4</v>
      </c>
      <c r="AG15">
        <v>0.31</v>
      </c>
      <c r="AH15">
        <v>1</v>
      </c>
      <c r="AI15">
        <v>3.4</v>
      </c>
      <c r="AJ15">
        <v>0.8</v>
      </c>
      <c r="AK15">
        <v>0.06</v>
      </c>
      <c r="AL15">
        <v>0.08</v>
      </c>
      <c r="AM15" t="s">
        <v>139</v>
      </c>
      <c r="AN15">
        <v>0.03</v>
      </c>
      <c r="AO15">
        <v>0.05</v>
      </c>
      <c r="AP15" s="8">
        <v>468</v>
      </c>
      <c r="AQ15" s="8">
        <f t="shared" si="4"/>
        <v>2340</v>
      </c>
      <c r="AR15">
        <v>4</v>
      </c>
      <c r="AS15">
        <v>2.4</v>
      </c>
      <c r="AT15">
        <v>0.45</v>
      </c>
      <c r="AU15">
        <v>42</v>
      </c>
      <c r="AV15">
        <v>98</v>
      </c>
      <c r="AW15">
        <v>18.95</v>
      </c>
      <c r="AX15">
        <v>0.54</v>
      </c>
      <c r="AY15" s="7">
        <v>39.6</v>
      </c>
      <c r="AZ15" s="7">
        <f t="shared" si="5"/>
        <v>198</v>
      </c>
      <c r="BA15">
        <v>0.41</v>
      </c>
      <c r="BB15">
        <v>15.4</v>
      </c>
      <c r="BC15">
        <v>0.05</v>
      </c>
      <c r="BD15">
        <v>0.03</v>
      </c>
      <c r="BE15">
        <v>7.0000000000000007E-2</v>
      </c>
      <c r="BF15" s="37">
        <v>21.7</v>
      </c>
      <c r="BG15" s="38">
        <f t="shared" si="6"/>
        <v>108.5</v>
      </c>
      <c r="BH15">
        <v>0.33</v>
      </c>
      <c r="BI15">
        <v>0.01</v>
      </c>
      <c r="BJ15" t="s">
        <v>141</v>
      </c>
      <c r="BK15" t="s">
        <v>141</v>
      </c>
      <c r="BL15">
        <v>3.88</v>
      </c>
      <c r="BM15">
        <v>101</v>
      </c>
      <c r="BN15">
        <v>0.7</v>
      </c>
      <c r="BO15">
        <v>19</v>
      </c>
      <c r="BP15" t="s">
        <v>139</v>
      </c>
      <c r="BQ15">
        <v>161</v>
      </c>
      <c r="BR15" s="6">
        <v>441</v>
      </c>
      <c r="BS15" s="6">
        <f t="shared" si="7"/>
        <v>2205</v>
      </c>
      <c r="BT15">
        <v>1</v>
      </c>
      <c r="BU15">
        <v>670</v>
      </c>
      <c r="BV15" t="s">
        <v>137</v>
      </c>
      <c r="BW15">
        <v>175</v>
      </c>
    </row>
    <row r="16" spans="1:91">
      <c r="A16" t="s">
        <v>22</v>
      </c>
      <c r="B16">
        <v>86</v>
      </c>
      <c r="C16">
        <v>91</v>
      </c>
      <c r="D16">
        <f t="shared" si="0"/>
        <v>5</v>
      </c>
      <c r="E16" t="s">
        <v>65</v>
      </c>
      <c r="F16">
        <f t="shared" si="1"/>
        <v>26.212800000000001</v>
      </c>
      <c r="G16">
        <f t="shared" si="2"/>
        <v>27.736800000000002</v>
      </c>
      <c r="H16">
        <f t="shared" si="3"/>
        <v>1.5240000000000009</v>
      </c>
      <c r="I16">
        <v>4.91</v>
      </c>
      <c r="J16">
        <v>1</v>
      </c>
      <c r="K16">
        <v>9.5</v>
      </c>
      <c r="L16">
        <v>2.5</v>
      </c>
      <c r="M16">
        <v>37.1</v>
      </c>
      <c r="N16">
        <v>40</v>
      </c>
      <c r="O16">
        <v>0.05</v>
      </c>
      <c r="P16">
        <v>1195</v>
      </c>
      <c r="Q16">
        <v>0.45</v>
      </c>
      <c r="R16">
        <v>0.4</v>
      </c>
      <c r="S16">
        <v>0.11</v>
      </c>
      <c r="T16">
        <v>3.4</v>
      </c>
      <c r="U16">
        <v>0.52</v>
      </c>
      <c r="V16">
        <v>2.6</v>
      </c>
      <c r="W16">
        <v>0.11</v>
      </c>
      <c r="X16">
        <v>0.7</v>
      </c>
      <c r="Y16">
        <v>0.09</v>
      </c>
      <c r="Z16" t="s">
        <v>137</v>
      </c>
      <c r="AA16">
        <v>15.1</v>
      </c>
      <c r="AB16">
        <v>2</v>
      </c>
      <c r="AC16">
        <v>5</v>
      </c>
      <c r="AD16" t="s">
        <v>138</v>
      </c>
      <c r="AE16">
        <v>0.4</v>
      </c>
      <c r="AF16">
        <v>0.7</v>
      </c>
      <c r="AG16">
        <v>0.53</v>
      </c>
      <c r="AH16">
        <v>1</v>
      </c>
      <c r="AI16">
        <v>5.4</v>
      </c>
      <c r="AJ16">
        <v>0.7</v>
      </c>
      <c r="AK16">
        <v>7.0000000000000007E-2</v>
      </c>
      <c r="AL16">
        <v>0.1</v>
      </c>
      <c r="AM16" t="s">
        <v>139</v>
      </c>
      <c r="AN16">
        <v>0.03</v>
      </c>
      <c r="AO16">
        <v>0.06</v>
      </c>
      <c r="AP16" s="8">
        <v>477</v>
      </c>
      <c r="AQ16" s="8">
        <f t="shared" si="4"/>
        <v>2385</v>
      </c>
      <c r="AR16">
        <v>4</v>
      </c>
      <c r="AS16">
        <v>3.2</v>
      </c>
      <c r="AT16">
        <v>0.49</v>
      </c>
      <c r="AU16">
        <v>57</v>
      </c>
      <c r="AV16">
        <v>98</v>
      </c>
      <c r="AW16">
        <v>19.600000000000001</v>
      </c>
      <c r="AX16">
        <v>0.64</v>
      </c>
      <c r="AY16" s="7">
        <v>38.700000000000003</v>
      </c>
      <c r="AZ16" s="7">
        <f t="shared" si="5"/>
        <v>193.5</v>
      </c>
      <c r="BA16">
        <v>0.69</v>
      </c>
      <c r="BB16">
        <v>16.3</v>
      </c>
      <c r="BC16">
        <v>0.05</v>
      </c>
      <c r="BD16">
        <v>0.02</v>
      </c>
      <c r="BE16">
        <v>7.0000000000000007E-2</v>
      </c>
      <c r="BF16" s="37">
        <v>20.7</v>
      </c>
      <c r="BG16" s="38">
        <f t="shared" si="6"/>
        <v>103.5</v>
      </c>
      <c r="BH16">
        <v>0.33</v>
      </c>
      <c r="BI16">
        <v>0.03</v>
      </c>
      <c r="BJ16" t="s">
        <v>141</v>
      </c>
      <c r="BK16" t="s">
        <v>141</v>
      </c>
      <c r="BL16">
        <v>3.78</v>
      </c>
      <c r="BM16">
        <v>101</v>
      </c>
      <c r="BN16">
        <v>1.2</v>
      </c>
      <c r="BO16">
        <v>11</v>
      </c>
      <c r="BP16" t="s">
        <v>139</v>
      </c>
      <c r="BQ16">
        <v>162</v>
      </c>
      <c r="BR16" s="6">
        <v>1795</v>
      </c>
      <c r="BS16" s="6">
        <f t="shared" si="7"/>
        <v>8975</v>
      </c>
      <c r="BT16">
        <v>2</v>
      </c>
      <c r="BU16">
        <v>688</v>
      </c>
      <c r="BV16" t="s">
        <v>137</v>
      </c>
      <c r="BW16">
        <v>182</v>
      </c>
    </row>
    <row r="17" spans="1:75">
      <c r="A17" t="s">
        <v>23</v>
      </c>
      <c r="B17">
        <v>91</v>
      </c>
      <c r="C17">
        <v>96</v>
      </c>
      <c r="D17">
        <f t="shared" si="0"/>
        <v>5</v>
      </c>
      <c r="E17" t="s">
        <v>65</v>
      </c>
      <c r="F17">
        <f t="shared" si="1"/>
        <v>27.736800000000002</v>
      </c>
      <c r="G17">
        <f t="shared" si="2"/>
        <v>29.260800000000003</v>
      </c>
      <c r="H17">
        <f t="shared" si="3"/>
        <v>1.5240000000000009</v>
      </c>
      <c r="I17">
        <v>5.63</v>
      </c>
      <c r="J17">
        <v>1</v>
      </c>
      <c r="K17">
        <v>8.8000000000000007</v>
      </c>
      <c r="L17">
        <v>2.4</v>
      </c>
      <c r="M17">
        <v>38.5</v>
      </c>
      <c r="N17">
        <v>30</v>
      </c>
      <c r="O17">
        <v>7.0000000000000007E-2</v>
      </c>
      <c r="P17">
        <v>1380</v>
      </c>
      <c r="Q17">
        <v>0.46</v>
      </c>
      <c r="R17">
        <v>0.37</v>
      </c>
      <c r="S17">
        <v>7.0000000000000007E-2</v>
      </c>
      <c r="T17">
        <v>2.9</v>
      </c>
      <c r="U17">
        <v>0.42</v>
      </c>
      <c r="V17">
        <v>2.7</v>
      </c>
      <c r="W17">
        <v>0.09</v>
      </c>
      <c r="X17">
        <v>0.8</v>
      </c>
      <c r="Y17">
        <v>7.0000000000000007E-2</v>
      </c>
      <c r="Z17" t="s">
        <v>137</v>
      </c>
      <c r="AA17">
        <v>15</v>
      </c>
      <c r="AB17">
        <v>1.7</v>
      </c>
      <c r="AC17">
        <v>8</v>
      </c>
      <c r="AD17" t="s">
        <v>138</v>
      </c>
      <c r="AE17">
        <v>0.32</v>
      </c>
      <c r="AF17">
        <v>0.7</v>
      </c>
      <c r="AG17">
        <v>0.56999999999999995</v>
      </c>
      <c r="AH17">
        <v>1</v>
      </c>
      <c r="AI17">
        <v>4.9000000000000004</v>
      </c>
      <c r="AJ17">
        <v>0.7</v>
      </c>
      <c r="AK17">
        <v>0.06</v>
      </c>
      <c r="AL17">
        <v>7.0000000000000007E-2</v>
      </c>
      <c r="AM17" t="s">
        <v>139</v>
      </c>
      <c r="AN17">
        <v>0.02</v>
      </c>
      <c r="AO17">
        <v>7.0000000000000007E-2</v>
      </c>
      <c r="AP17" s="8">
        <v>401</v>
      </c>
      <c r="AQ17" s="8">
        <f t="shared" si="4"/>
        <v>2005</v>
      </c>
      <c r="AR17">
        <v>4</v>
      </c>
      <c r="AS17">
        <v>2.6</v>
      </c>
      <c r="AT17">
        <v>0.43</v>
      </c>
      <c r="AU17">
        <v>57</v>
      </c>
      <c r="AV17">
        <v>105</v>
      </c>
      <c r="AW17">
        <v>19.399999999999999</v>
      </c>
      <c r="AX17">
        <v>0.52</v>
      </c>
      <c r="AY17" s="7">
        <v>39.5</v>
      </c>
      <c r="AZ17" s="7">
        <f t="shared" si="5"/>
        <v>197.5</v>
      </c>
      <c r="BA17">
        <v>0.44</v>
      </c>
      <c r="BB17">
        <v>15.75</v>
      </c>
      <c r="BC17">
        <v>0.04</v>
      </c>
      <c r="BD17">
        <v>0.02</v>
      </c>
      <c r="BE17">
        <v>7.0000000000000007E-2</v>
      </c>
      <c r="BF17" s="39">
        <v>21.5</v>
      </c>
      <c r="BG17" s="40">
        <f t="shared" si="6"/>
        <v>107.5</v>
      </c>
      <c r="BH17">
        <v>0.34</v>
      </c>
      <c r="BI17">
        <v>0.1</v>
      </c>
      <c r="BJ17" t="s">
        <v>141</v>
      </c>
      <c r="BK17" t="s">
        <v>141</v>
      </c>
      <c r="BL17">
        <v>3.4</v>
      </c>
      <c r="BM17">
        <v>101</v>
      </c>
      <c r="BN17">
        <v>1.6</v>
      </c>
      <c r="BO17">
        <v>7</v>
      </c>
      <c r="BP17" t="s">
        <v>139</v>
      </c>
      <c r="BQ17">
        <v>167</v>
      </c>
      <c r="BR17" s="6">
        <v>2050</v>
      </c>
      <c r="BS17" s="6">
        <f t="shared" si="7"/>
        <v>10250</v>
      </c>
      <c r="BT17">
        <v>4</v>
      </c>
      <c r="BU17">
        <v>660</v>
      </c>
      <c r="BV17" t="s">
        <v>137</v>
      </c>
      <c r="BW17">
        <v>204</v>
      </c>
    </row>
    <row r="18" spans="1:75">
      <c r="A18" t="s">
        <v>24</v>
      </c>
      <c r="B18">
        <v>96</v>
      </c>
      <c r="C18">
        <v>101</v>
      </c>
      <c r="D18">
        <f t="shared" si="0"/>
        <v>5</v>
      </c>
      <c r="E18" t="s">
        <v>65</v>
      </c>
      <c r="F18">
        <f t="shared" si="1"/>
        <v>29.260800000000003</v>
      </c>
      <c r="G18">
        <f t="shared" si="2"/>
        <v>30.784800000000001</v>
      </c>
      <c r="H18">
        <f t="shared" si="3"/>
        <v>1.5239999999999974</v>
      </c>
      <c r="I18">
        <v>2.48</v>
      </c>
      <c r="J18" t="s">
        <v>136</v>
      </c>
      <c r="K18">
        <v>8.3000000000000007</v>
      </c>
      <c r="L18">
        <v>2.4</v>
      </c>
      <c r="M18">
        <v>41.1</v>
      </c>
      <c r="N18">
        <v>50</v>
      </c>
      <c r="O18">
        <v>0.03</v>
      </c>
      <c r="P18">
        <v>1230</v>
      </c>
      <c r="Q18">
        <v>0.59</v>
      </c>
      <c r="R18">
        <v>0.35</v>
      </c>
      <c r="S18">
        <v>0.12</v>
      </c>
      <c r="T18">
        <v>4.2</v>
      </c>
      <c r="U18">
        <v>0.41</v>
      </c>
      <c r="V18">
        <v>2.4</v>
      </c>
      <c r="W18">
        <v>0.1</v>
      </c>
      <c r="X18">
        <v>0.7</v>
      </c>
      <c r="Y18">
        <v>0.1</v>
      </c>
      <c r="Z18" t="s">
        <v>137</v>
      </c>
      <c r="AA18">
        <v>12.8</v>
      </c>
      <c r="AB18">
        <v>2.2000000000000002</v>
      </c>
      <c r="AC18">
        <v>8</v>
      </c>
      <c r="AD18" t="s">
        <v>138</v>
      </c>
      <c r="AE18">
        <v>0.4</v>
      </c>
      <c r="AF18">
        <v>0.7</v>
      </c>
      <c r="AG18">
        <v>0.6</v>
      </c>
      <c r="AH18">
        <v>1</v>
      </c>
      <c r="AI18">
        <v>6.8</v>
      </c>
      <c r="AJ18">
        <v>0.6</v>
      </c>
      <c r="AK18">
        <v>0.1</v>
      </c>
      <c r="AL18">
        <v>0.06</v>
      </c>
      <c r="AM18" t="s">
        <v>139</v>
      </c>
      <c r="AN18">
        <v>0.04</v>
      </c>
      <c r="AO18" t="s">
        <v>140</v>
      </c>
      <c r="AP18" s="8">
        <v>504</v>
      </c>
      <c r="AQ18" s="8">
        <f t="shared" si="4"/>
        <v>2520</v>
      </c>
      <c r="AR18">
        <v>4</v>
      </c>
      <c r="AS18">
        <v>3.1</v>
      </c>
      <c r="AT18">
        <v>0.39</v>
      </c>
      <c r="AU18">
        <v>69</v>
      </c>
      <c r="AV18">
        <v>90</v>
      </c>
      <c r="AW18">
        <v>20.100000000000001</v>
      </c>
      <c r="AX18">
        <v>0.76</v>
      </c>
      <c r="AY18" s="7">
        <v>39.1</v>
      </c>
      <c r="AZ18" s="7">
        <f t="shared" si="5"/>
        <v>195.5</v>
      </c>
      <c r="BA18">
        <v>0.66</v>
      </c>
      <c r="BB18">
        <v>16.45</v>
      </c>
      <c r="BC18">
        <v>0.05</v>
      </c>
      <c r="BD18">
        <v>0.01</v>
      </c>
      <c r="BE18">
        <v>0.08</v>
      </c>
      <c r="BF18" s="37">
        <v>18.75</v>
      </c>
      <c r="BG18" s="38">
        <f t="shared" si="6"/>
        <v>93.75</v>
      </c>
      <c r="BH18">
        <v>0.33</v>
      </c>
      <c r="BI18" t="s">
        <v>141</v>
      </c>
      <c r="BJ18" t="s">
        <v>141</v>
      </c>
      <c r="BK18" t="s">
        <v>141</v>
      </c>
      <c r="BL18">
        <v>3.8</v>
      </c>
      <c r="BM18">
        <v>100</v>
      </c>
      <c r="BN18">
        <v>1.6</v>
      </c>
      <c r="BO18">
        <v>7</v>
      </c>
      <c r="BP18" t="s">
        <v>139</v>
      </c>
      <c r="BQ18">
        <v>158</v>
      </c>
      <c r="BR18" s="6">
        <v>1775</v>
      </c>
      <c r="BS18" s="6">
        <f t="shared" si="7"/>
        <v>8875</v>
      </c>
      <c r="BT18">
        <v>2</v>
      </c>
      <c r="BU18">
        <v>648</v>
      </c>
      <c r="BV18" t="s">
        <v>137</v>
      </c>
      <c r="BW18">
        <v>200</v>
      </c>
    </row>
    <row r="19" spans="1:75">
      <c r="A19" t="s">
        <v>25</v>
      </c>
      <c r="B19">
        <v>101</v>
      </c>
      <c r="C19">
        <v>106</v>
      </c>
      <c r="D19">
        <f t="shared" si="0"/>
        <v>5</v>
      </c>
      <c r="E19" t="s">
        <v>67</v>
      </c>
      <c r="F19">
        <f t="shared" si="1"/>
        <v>30.784800000000001</v>
      </c>
      <c r="G19">
        <f t="shared" si="2"/>
        <v>32.308800000000005</v>
      </c>
      <c r="H19">
        <f t="shared" si="3"/>
        <v>1.5240000000000045</v>
      </c>
      <c r="I19">
        <v>4.87</v>
      </c>
      <c r="J19" t="s">
        <v>136</v>
      </c>
      <c r="K19">
        <v>12.7</v>
      </c>
      <c r="L19">
        <v>4.0999999999999996</v>
      </c>
      <c r="M19">
        <v>35.6</v>
      </c>
      <c r="N19">
        <v>70</v>
      </c>
      <c r="O19">
        <v>0.04</v>
      </c>
      <c r="P19">
        <v>781</v>
      </c>
      <c r="Q19">
        <v>0.88</v>
      </c>
      <c r="R19">
        <v>0.54</v>
      </c>
      <c r="S19">
        <v>0.17</v>
      </c>
      <c r="T19">
        <v>4.3</v>
      </c>
      <c r="U19">
        <v>0.89</v>
      </c>
      <c r="V19">
        <v>2.8</v>
      </c>
      <c r="W19">
        <v>0.16</v>
      </c>
      <c r="X19">
        <v>1.4</v>
      </c>
      <c r="Y19">
        <v>0.09</v>
      </c>
      <c r="Z19" t="s">
        <v>137</v>
      </c>
      <c r="AA19">
        <v>14</v>
      </c>
      <c r="AB19">
        <v>3.7</v>
      </c>
      <c r="AC19">
        <v>11</v>
      </c>
      <c r="AD19" t="s">
        <v>138</v>
      </c>
      <c r="AE19">
        <v>0.61</v>
      </c>
      <c r="AF19">
        <v>0.7</v>
      </c>
      <c r="AG19">
        <v>0.82</v>
      </c>
      <c r="AH19">
        <v>1</v>
      </c>
      <c r="AI19">
        <v>11.2</v>
      </c>
      <c r="AJ19">
        <v>0.7</v>
      </c>
      <c r="AK19">
        <v>0.13</v>
      </c>
      <c r="AL19">
        <v>7.0000000000000007E-2</v>
      </c>
      <c r="AM19" t="s">
        <v>139</v>
      </c>
      <c r="AN19">
        <v>0.05</v>
      </c>
      <c r="AO19">
        <v>0.05</v>
      </c>
      <c r="AP19" s="8">
        <v>582</v>
      </c>
      <c r="AQ19" s="8">
        <f t="shared" si="4"/>
        <v>2910</v>
      </c>
      <c r="AR19">
        <v>4</v>
      </c>
      <c r="AS19">
        <v>4.5999999999999996</v>
      </c>
      <c r="AT19">
        <v>0.59</v>
      </c>
      <c r="AU19">
        <v>62</v>
      </c>
      <c r="AV19">
        <v>100</v>
      </c>
      <c r="AW19">
        <v>20.399999999999999</v>
      </c>
      <c r="AX19">
        <v>1.1200000000000001</v>
      </c>
      <c r="AY19" s="7">
        <v>36.5</v>
      </c>
      <c r="AZ19" s="7">
        <f t="shared" si="5"/>
        <v>182.5</v>
      </c>
      <c r="BA19">
        <v>1.66</v>
      </c>
      <c r="BB19">
        <v>14.95</v>
      </c>
      <c r="BC19">
        <v>0.1</v>
      </c>
      <c r="BD19">
        <v>0.03</v>
      </c>
      <c r="BE19">
        <v>0.08</v>
      </c>
      <c r="BF19" s="37">
        <v>19.2</v>
      </c>
      <c r="BG19" s="38">
        <f t="shared" si="6"/>
        <v>96</v>
      </c>
      <c r="BH19">
        <v>0.32</v>
      </c>
      <c r="BI19">
        <v>0.06</v>
      </c>
      <c r="BJ19" t="s">
        <v>141</v>
      </c>
      <c r="BK19" t="s">
        <v>141</v>
      </c>
      <c r="BL19">
        <v>4.49</v>
      </c>
      <c r="BM19">
        <v>98.9</v>
      </c>
      <c r="BN19">
        <v>1.1000000000000001</v>
      </c>
      <c r="BO19">
        <v>5</v>
      </c>
      <c r="BP19" t="s">
        <v>139</v>
      </c>
      <c r="BQ19">
        <v>154</v>
      </c>
      <c r="BR19" s="6">
        <v>1205</v>
      </c>
      <c r="BS19" s="6">
        <f t="shared" si="7"/>
        <v>6025</v>
      </c>
      <c r="BT19">
        <v>2</v>
      </c>
      <c r="BU19">
        <v>560</v>
      </c>
      <c r="BV19" t="s">
        <v>137</v>
      </c>
      <c r="BW19">
        <v>184</v>
      </c>
    </row>
    <row r="20" spans="1:75">
      <c r="A20" t="s">
        <v>26</v>
      </c>
      <c r="B20">
        <v>106</v>
      </c>
      <c r="C20">
        <v>111</v>
      </c>
      <c r="D20">
        <f t="shared" si="0"/>
        <v>5</v>
      </c>
      <c r="E20" t="s">
        <v>65</v>
      </c>
      <c r="F20">
        <f t="shared" si="1"/>
        <v>32.308800000000005</v>
      </c>
      <c r="G20">
        <f t="shared" si="2"/>
        <v>33.832799999999999</v>
      </c>
      <c r="H20">
        <f t="shared" si="3"/>
        <v>1.5239999999999938</v>
      </c>
      <c r="I20">
        <v>5.0999999999999996</v>
      </c>
      <c r="J20" t="s">
        <v>136</v>
      </c>
      <c r="K20">
        <v>8.6999999999999993</v>
      </c>
      <c r="L20">
        <v>2</v>
      </c>
      <c r="M20">
        <v>43.1</v>
      </c>
      <c r="N20">
        <v>50</v>
      </c>
      <c r="O20">
        <v>0.04</v>
      </c>
      <c r="P20">
        <v>1120</v>
      </c>
      <c r="Q20">
        <v>0.54</v>
      </c>
      <c r="R20">
        <v>0.34</v>
      </c>
      <c r="S20">
        <v>0.09</v>
      </c>
      <c r="T20">
        <v>3.7</v>
      </c>
      <c r="U20">
        <v>0.45</v>
      </c>
      <c r="V20">
        <v>2.7</v>
      </c>
      <c r="W20">
        <v>0.09</v>
      </c>
      <c r="X20">
        <v>0.6</v>
      </c>
      <c r="Y20">
        <v>7.0000000000000007E-2</v>
      </c>
      <c r="Z20" t="s">
        <v>137</v>
      </c>
      <c r="AA20">
        <v>12.9</v>
      </c>
      <c r="AB20">
        <v>1.8</v>
      </c>
      <c r="AC20">
        <v>22</v>
      </c>
      <c r="AD20" t="s">
        <v>138</v>
      </c>
      <c r="AE20">
        <v>0.28999999999999998</v>
      </c>
      <c r="AF20">
        <v>0.8</v>
      </c>
      <c r="AG20">
        <v>0.46</v>
      </c>
      <c r="AH20">
        <v>1</v>
      </c>
      <c r="AI20">
        <v>6.6</v>
      </c>
      <c r="AJ20">
        <v>0.6</v>
      </c>
      <c r="AK20">
        <v>0.05</v>
      </c>
      <c r="AL20">
        <v>0.06</v>
      </c>
      <c r="AM20" t="s">
        <v>139</v>
      </c>
      <c r="AN20">
        <v>0.04</v>
      </c>
      <c r="AO20">
        <v>0.06</v>
      </c>
      <c r="AP20" s="8">
        <v>440</v>
      </c>
      <c r="AQ20" s="8">
        <f t="shared" si="4"/>
        <v>2200</v>
      </c>
      <c r="AR20">
        <v>4</v>
      </c>
      <c r="AS20">
        <v>2.7</v>
      </c>
      <c r="AT20">
        <v>0.49</v>
      </c>
      <c r="AU20">
        <v>65</v>
      </c>
      <c r="AV20">
        <v>102</v>
      </c>
      <c r="AW20">
        <v>19.05</v>
      </c>
      <c r="AX20">
        <v>0.51</v>
      </c>
      <c r="AY20" s="7">
        <v>38.4</v>
      </c>
      <c r="AZ20" s="7">
        <f t="shared" si="5"/>
        <v>192</v>
      </c>
      <c r="BA20">
        <v>0.6</v>
      </c>
      <c r="BB20">
        <v>15.1</v>
      </c>
      <c r="BC20">
        <v>0.04</v>
      </c>
      <c r="BD20" t="s">
        <v>141</v>
      </c>
      <c r="BE20">
        <v>0.06</v>
      </c>
      <c r="BF20" s="37">
        <v>19.899999999999999</v>
      </c>
      <c r="BG20" s="38">
        <f t="shared" si="6"/>
        <v>99.5</v>
      </c>
      <c r="BH20">
        <v>0.33</v>
      </c>
      <c r="BI20">
        <v>0.05</v>
      </c>
      <c r="BJ20" t="s">
        <v>141</v>
      </c>
      <c r="BK20" t="s">
        <v>141</v>
      </c>
      <c r="BL20">
        <v>3.94</v>
      </c>
      <c r="BM20">
        <v>98</v>
      </c>
      <c r="BN20">
        <v>1.1000000000000001</v>
      </c>
      <c r="BO20" t="s">
        <v>138</v>
      </c>
      <c r="BP20" t="s">
        <v>139</v>
      </c>
      <c r="BQ20">
        <v>159</v>
      </c>
      <c r="BR20" s="6">
        <v>1560</v>
      </c>
      <c r="BS20" s="6">
        <f t="shared" si="7"/>
        <v>7800</v>
      </c>
      <c r="BT20">
        <v>2</v>
      </c>
      <c r="BU20">
        <v>605</v>
      </c>
      <c r="BV20" t="s">
        <v>137</v>
      </c>
      <c r="BW20">
        <v>192</v>
      </c>
    </row>
    <row r="21" spans="1:75">
      <c r="A21" t="s">
        <v>27</v>
      </c>
      <c r="B21">
        <v>111</v>
      </c>
      <c r="C21">
        <v>116</v>
      </c>
      <c r="D21">
        <f t="shared" si="0"/>
        <v>5</v>
      </c>
      <c r="E21" t="s">
        <v>65</v>
      </c>
      <c r="F21">
        <f t="shared" si="1"/>
        <v>33.832799999999999</v>
      </c>
      <c r="G21">
        <f t="shared" si="2"/>
        <v>35.3568</v>
      </c>
      <c r="H21">
        <f t="shared" si="3"/>
        <v>1.5240000000000009</v>
      </c>
      <c r="I21">
        <v>4.84</v>
      </c>
      <c r="J21" t="s">
        <v>136</v>
      </c>
      <c r="K21">
        <v>7.6</v>
      </c>
      <c r="L21">
        <v>1.8</v>
      </c>
      <c r="M21">
        <v>51.7</v>
      </c>
      <c r="N21">
        <v>120</v>
      </c>
      <c r="O21">
        <v>0.04</v>
      </c>
      <c r="P21">
        <v>826</v>
      </c>
      <c r="Q21">
        <v>0.47</v>
      </c>
      <c r="R21">
        <v>0.25</v>
      </c>
      <c r="S21">
        <v>7.0000000000000007E-2</v>
      </c>
      <c r="T21">
        <v>5.6</v>
      </c>
      <c r="U21">
        <v>0.33</v>
      </c>
      <c r="V21">
        <v>2.1</v>
      </c>
      <c r="W21">
        <v>0.09</v>
      </c>
      <c r="X21">
        <v>0.5</v>
      </c>
      <c r="Y21">
        <v>7.0000000000000007E-2</v>
      </c>
      <c r="Z21" t="s">
        <v>137</v>
      </c>
      <c r="AA21">
        <v>10.3</v>
      </c>
      <c r="AB21">
        <v>1.5</v>
      </c>
      <c r="AC21">
        <v>18</v>
      </c>
      <c r="AD21" t="s">
        <v>138</v>
      </c>
      <c r="AE21">
        <v>0.26</v>
      </c>
      <c r="AF21">
        <v>0.6</v>
      </c>
      <c r="AG21">
        <v>0.4</v>
      </c>
      <c r="AH21">
        <v>1</v>
      </c>
      <c r="AI21">
        <v>5.4</v>
      </c>
      <c r="AJ21">
        <v>0.5</v>
      </c>
      <c r="AK21">
        <v>0.04</v>
      </c>
      <c r="AL21">
        <v>7.0000000000000007E-2</v>
      </c>
      <c r="AM21" t="s">
        <v>139</v>
      </c>
      <c r="AN21" t="s">
        <v>141</v>
      </c>
      <c r="AO21" t="s">
        <v>140</v>
      </c>
      <c r="AP21" s="8">
        <v>520</v>
      </c>
      <c r="AQ21" s="8">
        <f t="shared" si="4"/>
        <v>2600</v>
      </c>
      <c r="AR21">
        <v>4</v>
      </c>
      <c r="AS21">
        <v>2.1</v>
      </c>
      <c r="AT21">
        <v>0.33</v>
      </c>
      <c r="AU21">
        <v>96</v>
      </c>
      <c r="AV21">
        <v>80</v>
      </c>
      <c r="AW21">
        <v>20.8</v>
      </c>
      <c r="AX21">
        <v>0.57999999999999996</v>
      </c>
      <c r="AY21" s="7">
        <v>38.9</v>
      </c>
      <c r="AZ21" s="7">
        <f t="shared" si="5"/>
        <v>194.5</v>
      </c>
      <c r="BA21">
        <v>0.4</v>
      </c>
      <c r="BB21">
        <v>16.5</v>
      </c>
      <c r="BC21">
        <v>0.03</v>
      </c>
      <c r="BD21">
        <v>0.02</v>
      </c>
      <c r="BE21">
        <v>0.09</v>
      </c>
      <c r="BF21" s="37">
        <v>15.65</v>
      </c>
      <c r="BG21" s="38">
        <f t="shared" si="6"/>
        <v>78.25</v>
      </c>
      <c r="BH21">
        <v>0.3</v>
      </c>
      <c r="BI21">
        <v>7.0000000000000007E-2</v>
      </c>
      <c r="BJ21" t="s">
        <v>141</v>
      </c>
      <c r="BK21" t="s">
        <v>141</v>
      </c>
      <c r="BL21">
        <v>5.27</v>
      </c>
      <c r="BM21">
        <v>98.6</v>
      </c>
      <c r="BN21">
        <v>1</v>
      </c>
      <c r="BO21" t="s">
        <v>138</v>
      </c>
      <c r="BP21" t="s">
        <v>139</v>
      </c>
      <c r="BQ21">
        <v>170</v>
      </c>
      <c r="BR21" s="6">
        <v>1130</v>
      </c>
      <c r="BS21" s="6">
        <f t="shared" si="7"/>
        <v>5650</v>
      </c>
      <c r="BT21">
        <v>2</v>
      </c>
      <c r="BU21">
        <v>628</v>
      </c>
      <c r="BV21" t="s">
        <v>137</v>
      </c>
      <c r="BW21">
        <v>210</v>
      </c>
    </row>
    <row r="22" spans="1:75">
      <c r="A22" t="s">
        <v>28</v>
      </c>
      <c r="B22">
        <v>116</v>
      </c>
      <c r="C22">
        <v>121</v>
      </c>
      <c r="D22">
        <f t="shared" si="0"/>
        <v>5</v>
      </c>
      <c r="E22" t="s">
        <v>65</v>
      </c>
      <c r="F22">
        <f t="shared" si="1"/>
        <v>35.3568</v>
      </c>
      <c r="G22">
        <f t="shared" si="2"/>
        <v>36.880800000000001</v>
      </c>
      <c r="H22">
        <f t="shared" si="3"/>
        <v>1.5240000000000009</v>
      </c>
      <c r="I22">
        <v>4.62</v>
      </c>
      <c r="J22">
        <v>1</v>
      </c>
      <c r="K22">
        <v>7.1</v>
      </c>
      <c r="L22">
        <v>2.5</v>
      </c>
      <c r="M22">
        <v>42.1</v>
      </c>
      <c r="N22">
        <v>50</v>
      </c>
      <c r="O22">
        <v>0.03</v>
      </c>
      <c r="P22">
        <v>1750</v>
      </c>
      <c r="Q22">
        <v>0.56999999999999995</v>
      </c>
      <c r="R22">
        <v>0.34</v>
      </c>
      <c r="S22">
        <v>0.11</v>
      </c>
      <c r="T22">
        <v>4</v>
      </c>
      <c r="U22">
        <v>0.48</v>
      </c>
      <c r="V22">
        <v>2.2000000000000002</v>
      </c>
      <c r="W22">
        <v>0.08</v>
      </c>
      <c r="X22">
        <v>0.8</v>
      </c>
      <c r="Y22">
        <v>7.0000000000000007E-2</v>
      </c>
      <c r="Z22" t="s">
        <v>137</v>
      </c>
      <c r="AA22">
        <v>11</v>
      </c>
      <c r="AB22">
        <v>2.1</v>
      </c>
      <c r="AC22">
        <v>14</v>
      </c>
      <c r="AD22" t="s">
        <v>138</v>
      </c>
      <c r="AE22">
        <v>0.37</v>
      </c>
      <c r="AF22">
        <v>0.6</v>
      </c>
      <c r="AG22">
        <v>0.56999999999999995</v>
      </c>
      <c r="AH22">
        <v>1</v>
      </c>
      <c r="AI22">
        <v>5.2</v>
      </c>
      <c r="AJ22">
        <v>0.5</v>
      </c>
      <c r="AK22">
        <v>0.1</v>
      </c>
      <c r="AL22">
        <v>7.0000000000000007E-2</v>
      </c>
      <c r="AM22" t="s">
        <v>139</v>
      </c>
      <c r="AN22">
        <v>0.02</v>
      </c>
      <c r="AO22">
        <v>0.06</v>
      </c>
      <c r="AP22" s="8">
        <v>479</v>
      </c>
      <c r="AQ22" s="8">
        <f t="shared" si="4"/>
        <v>2395</v>
      </c>
      <c r="AR22">
        <v>4</v>
      </c>
      <c r="AS22">
        <v>2.8</v>
      </c>
      <c r="AT22">
        <v>0.35</v>
      </c>
      <c r="AU22">
        <v>68</v>
      </c>
      <c r="AV22">
        <v>87</v>
      </c>
      <c r="AW22">
        <v>19.899999999999999</v>
      </c>
      <c r="AX22">
        <v>0.54</v>
      </c>
      <c r="AY22" s="7">
        <v>37.700000000000003</v>
      </c>
      <c r="AZ22" s="7">
        <f t="shared" si="5"/>
        <v>188.5</v>
      </c>
      <c r="BA22">
        <v>0.49</v>
      </c>
      <c r="BB22">
        <v>15.65</v>
      </c>
      <c r="BC22">
        <v>0.04</v>
      </c>
      <c r="BD22">
        <v>0.02</v>
      </c>
      <c r="BE22">
        <v>7.0000000000000007E-2</v>
      </c>
      <c r="BF22" s="37">
        <v>17.899999999999999</v>
      </c>
      <c r="BG22" s="38">
        <f t="shared" si="6"/>
        <v>89.5</v>
      </c>
      <c r="BH22">
        <v>0.3</v>
      </c>
      <c r="BI22" t="s">
        <v>141</v>
      </c>
      <c r="BJ22" t="s">
        <v>141</v>
      </c>
      <c r="BK22" t="s">
        <v>141</v>
      </c>
      <c r="BL22">
        <v>5.16</v>
      </c>
      <c r="BM22">
        <v>97.8</v>
      </c>
      <c r="BN22">
        <v>1.4</v>
      </c>
      <c r="BO22" t="s">
        <v>138</v>
      </c>
      <c r="BP22" t="s">
        <v>139</v>
      </c>
      <c r="BQ22">
        <v>154</v>
      </c>
      <c r="BR22" s="6">
        <v>2080</v>
      </c>
      <c r="BS22" s="6">
        <f t="shared" si="7"/>
        <v>10400</v>
      </c>
      <c r="BT22">
        <v>1</v>
      </c>
      <c r="BU22">
        <v>568</v>
      </c>
      <c r="BV22" t="s">
        <v>137</v>
      </c>
      <c r="BW22">
        <v>188</v>
      </c>
    </row>
    <row r="23" spans="1:75">
      <c r="A23" t="s">
        <v>29</v>
      </c>
      <c r="B23">
        <v>121</v>
      </c>
      <c r="C23">
        <v>126</v>
      </c>
      <c r="D23">
        <f t="shared" si="0"/>
        <v>5</v>
      </c>
      <c r="E23" t="s">
        <v>65</v>
      </c>
      <c r="F23">
        <f t="shared" si="1"/>
        <v>36.880800000000001</v>
      </c>
      <c r="G23">
        <f t="shared" si="2"/>
        <v>38.404800000000002</v>
      </c>
      <c r="H23">
        <f t="shared" si="3"/>
        <v>1.5240000000000009</v>
      </c>
      <c r="I23">
        <v>5.19</v>
      </c>
      <c r="J23" t="s">
        <v>136</v>
      </c>
      <c r="K23">
        <v>4.4000000000000004</v>
      </c>
      <c r="L23">
        <v>1.6</v>
      </c>
      <c r="M23">
        <v>31.8</v>
      </c>
      <c r="N23">
        <v>30</v>
      </c>
      <c r="O23">
        <v>0.03</v>
      </c>
      <c r="P23">
        <v>814</v>
      </c>
      <c r="Q23">
        <v>0.28000000000000003</v>
      </c>
      <c r="R23">
        <v>0.26</v>
      </c>
      <c r="S23">
        <v>0.09</v>
      </c>
      <c r="T23">
        <v>6.5</v>
      </c>
      <c r="U23">
        <v>0.28999999999999998</v>
      </c>
      <c r="V23">
        <v>2.9</v>
      </c>
      <c r="W23">
        <v>0.05</v>
      </c>
      <c r="X23">
        <v>0.6</v>
      </c>
      <c r="Y23">
        <v>7.0000000000000007E-2</v>
      </c>
      <c r="Z23" t="s">
        <v>137</v>
      </c>
      <c r="AA23">
        <v>14.1</v>
      </c>
      <c r="AB23">
        <v>1.2</v>
      </c>
      <c r="AC23" t="s">
        <v>138</v>
      </c>
      <c r="AD23" t="s">
        <v>138</v>
      </c>
      <c r="AE23">
        <v>0.21</v>
      </c>
      <c r="AF23">
        <v>0.4</v>
      </c>
      <c r="AG23">
        <v>0.23</v>
      </c>
      <c r="AH23">
        <v>1</v>
      </c>
      <c r="AI23">
        <v>4.8</v>
      </c>
      <c r="AJ23">
        <v>0.6</v>
      </c>
      <c r="AK23">
        <v>0.03</v>
      </c>
      <c r="AL23">
        <v>0.05</v>
      </c>
      <c r="AM23" t="s">
        <v>139</v>
      </c>
      <c r="AN23">
        <v>0.04</v>
      </c>
      <c r="AO23">
        <v>0.08</v>
      </c>
      <c r="AP23" s="8">
        <v>755</v>
      </c>
      <c r="AQ23" s="8">
        <f t="shared" si="4"/>
        <v>3775</v>
      </c>
      <c r="AR23">
        <v>4</v>
      </c>
      <c r="AS23">
        <v>1.8</v>
      </c>
      <c r="AT23">
        <v>0.28000000000000003</v>
      </c>
      <c r="AU23">
        <v>57</v>
      </c>
      <c r="AV23">
        <v>112</v>
      </c>
      <c r="AW23">
        <v>16.45</v>
      </c>
      <c r="AX23">
        <v>0.75</v>
      </c>
      <c r="AY23" s="7">
        <v>41.8</v>
      </c>
      <c r="AZ23" s="7">
        <f t="shared" si="5"/>
        <v>209</v>
      </c>
      <c r="BA23">
        <v>0.88</v>
      </c>
      <c r="BB23">
        <v>13.85</v>
      </c>
      <c r="BC23">
        <v>0.02</v>
      </c>
      <c r="BD23" t="s">
        <v>141</v>
      </c>
      <c r="BE23">
        <v>0.09</v>
      </c>
      <c r="BF23" s="37">
        <v>22</v>
      </c>
      <c r="BG23" s="38">
        <f t="shared" si="6"/>
        <v>110</v>
      </c>
      <c r="BH23">
        <v>0.33</v>
      </c>
      <c r="BI23">
        <v>0.01</v>
      </c>
      <c r="BJ23" t="s">
        <v>141</v>
      </c>
      <c r="BK23" t="s">
        <v>141</v>
      </c>
      <c r="BL23">
        <v>3.59</v>
      </c>
      <c r="BM23">
        <v>99.8</v>
      </c>
      <c r="BN23">
        <v>1.3</v>
      </c>
      <c r="BO23" t="s">
        <v>138</v>
      </c>
      <c r="BP23" t="s">
        <v>139</v>
      </c>
      <c r="BQ23">
        <v>160</v>
      </c>
      <c r="BR23" s="6">
        <v>1255</v>
      </c>
      <c r="BS23" s="6">
        <f t="shared" si="7"/>
        <v>6275</v>
      </c>
      <c r="BT23">
        <v>2</v>
      </c>
      <c r="BU23">
        <v>557</v>
      </c>
      <c r="BV23" t="s">
        <v>137</v>
      </c>
      <c r="BW23">
        <v>221</v>
      </c>
    </row>
    <row r="24" spans="1:75">
      <c r="A24" t="s">
        <v>30</v>
      </c>
      <c r="B24">
        <v>126</v>
      </c>
      <c r="C24">
        <v>131</v>
      </c>
      <c r="D24">
        <f t="shared" si="0"/>
        <v>5</v>
      </c>
      <c r="E24" t="s">
        <v>65</v>
      </c>
      <c r="F24">
        <f t="shared" si="1"/>
        <v>38.404800000000002</v>
      </c>
      <c r="G24">
        <f t="shared" si="2"/>
        <v>39.928800000000003</v>
      </c>
      <c r="H24">
        <f t="shared" si="3"/>
        <v>1.5240000000000009</v>
      </c>
      <c r="I24">
        <v>5.25</v>
      </c>
      <c r="J24" t="s">
        <v>136</v>
      </c>
      <c r="K24">
        <v>5.2</v>
      </c>
      <c r="L24">
        <v>3.1</v>
      </c>
      <c r="M24">
        <v>42.6</v>
      </c>
      <c r="N24">
        <v>80</v>
      </c>
      <c r="O24">
        <v>0.04</v>
      </c>
      <c r="P24">
        <v>867</v>
      </c>
      <c r="Q24">
        <v>0.78</v>
      </c>
      <c r="R24">
        <v>0.49</v>
      </c>
      <c r="S24">
        <v>0.15</v>
      </c>
      <c r="T24">
        <v>7.5</v>
      </c>
      <c r="U24">
        <v>0.73</v>
      </c>
      <c r="V24">
        <v>2.1</v>
      </c>
      <c r="W24">
        <v>0.14000000000000001</v>
      </c>
      <c r="X24">
        <v>1</v>
      </c>
      <c r="Y24">
        <v>7.0000000000000007E-2</v>
      </c>
      <c r="Z24" t="s">
        <v>137</v>
      </c>
      <c r="AA24">
        <v>10.1</v>
      </c>
      <c r="AB24">
        <v>2.8</v>
      </c>
      <c r="AC24">
        <v>9</v>
      </c>
      <c r="AD24" t="s">
        <v>138</v>
      </c>
      <c r="AE24">
        <v>0.47</v>
      </c>
      <c r="AF24">
        <v>0.5</v>
      </c>
      <c r="AG24">
        <v>0.84</v>
      </c>
      <c r="AH24">
        <v>1</v>
      </c>
      <c r="AI24">
        <v>5.3</v>
      </c>
      <c r="AJ24">
        <v>0.5</v>
      </c>
      <c r="AK24">
        <v>0.13</v>
      </c>
      <c r="AL24">
        <v>7.0000000000000007E-2</v>
      </c>
      <c r="AM24" t="s">
        <v>139</v>
      </c>
      <c r="AN24">
        <v>0.05</v>
      </c>
      <c r="AO24">
        <v>0.05</v>
      </c>
      <c r="AP24" s="8">
        <v>813</v>
      </c>
      <c r="AQ24" s="8">
        <f t="shared" si="4"/>
        <v>4065</v>
      </c>
      <c r="AR24">
        <v>4</v>
      </c>
      <c r="AS24">
        <v>4</v>
      </c>
      <c r="AT24">
        <v>0.46</v>
      </c>
      <c r="AU24">
        <v>82</v>
      </c>
      <c r="AV24">
        <v>80</v>
      </c>
      <c r="AW24">
        <v>19.350000000000001</v>
      </c>
      <c r="AX24">
        <v>1.04</v>
      </c>
      <c r="AY24" s="7">
        <v>38.4</v>
      </c>
      <c r="AZ24" s="7">
        <f t="shared" si="5"/>
        <v>192</v>
      </c>
      <c r="BA24">
        <v>1.59</v>
      </c>
      <c r="BB24">
        <v>15.15</v>
      </c>
      <c r="BC24">
        <v>0.04</v>
      </c>
      <c r="BD24">
        <v>0.01</v>
      </c>
      <c r="BE24">
        <v>7.0000000000000007E-2</v>
      </c>
      <c r="BF24" s="37">
        <v>16.05</v>
      </c>
      <c r="BG24" s="38">
        <f t="shared" si="6"/>
        <v>80.25</v>
      </c>
      <c r="BH24">
        <v>0.28999999999999998</v>
      </c>
      <c r="BI24" t="s">
        <v>141</v>
      </c>
      <c r="BJ24" t="s">
        <v>141</v>
      </c>
      <c r="BK24" t="s">
        <v>141</v>
      </c>
      <c r="BL24">
        <v>4.2699999999999996</v>
      </c>
      <c r="BM24">
        <v>96.3</v>
      </c>
      <c r="BN24" t="s">
        <v>139</v>
      </c>
      <c r="BO24">
        <v>8</v>
      </c>
      <c r="BP24" t="s">
        <v>139</v>
      </c>
      <c r="BQ24">
        <v>178</v>
      </c>
      <c r="BR24" s="6">
        <v>1005</v>
      </c>
      <c r="BS24" s="6">
        <f t="shared" si="7"/>
        <v>5025</v>
      </c>
      <c r="BT24" t="s">
        <v>136</v>
      </c>
      <c r="BU24">
        <v>604</v>
      </c>
      <c r="BV24" t="s">
        <v>137</v>
      </c>
      <c r="BW24">
        <v>220</v>
      </c>
    </row>
    <row r="25" spans="1:75">
      <c r="A25" t="s">
        <v>31</v>
      </c>
      <c r="B25">
        <v>131</v>
      </c>
      <c r="C25">
        <v>136</v>
      </c>
      <c r="D25">
        <f t="shared" si="0"/>
        <v>5</v>
      </c>
      <c r="E25" t="s">
        <v>65</v>
      </c>
      <c r="F25">
        <f t="shared" si="1"/>
        <v>39.928800000000003</v>
      </c>
      <c r="G25">
        <f t="shared" si="2"/>
        <v>41.452800000000003</v>
      </c>
      <c r="H25">
        <f t="shared" si="3"/>
        <v>1.5240000000000009</v>
      </c>
      <c r="I25">
        <v>5.37</v>
      </c>
      <c r="J25" t="s">
        <v>136</v>
      </c>
      <c r="K25">
        <v>7.3</v>
      </c>
      <c r="L25">
        <v>4.0999999999999996</v>
      </c>
      <c r="M25">
        <v>45.1</v>
      </c>
      <c r="N25">
        <v>60</v>
      </c>
      <c r="O25">
        <v>0.06</v>
      </c>
      <c r="P25">
        <v>789</v>
      </c>
      <c r="Q25">
        <v>1.18</v>
      </c>
      <c r="R25">
        <v>0.66</v>
      </c>
      <c r="S25">
        <v>0.28000000000000003</v>
      </c>
      <c r="T25">
        <v>8.1</v>
      </c>
      <c r="U25">
        <v>1.1399999999999999</v>
      </c>
      <c r="V25">
        <v>1.9</v>
      </c>
      <c r="W25">
        <v>0.25</v>
      </c>
      <c r="X25">
        <v>1.8</v>
      </c>
      <c r="Y25">
        <v>0.11</v>
      </c>
      <c r="Z25" t="s">
        <v>137</v>
      </c>
      <c r="AA25">
        <v>8.5</v>
      </c>
      <c r="AB25">
        <v>3.3</v>
      </c>
      <c r="AC25">
        <v>25</v>
      </c>
      <c r="AD25" t="s">
        <v>138</v>
      </c>
      <c r="AE25">
        <v>0.7</v>
      </c>
      <c r="AF25">
        <v>1.1000000000000001</v>
      </c>
      <c r="AG25">
        <v>0.95</v>
      </c>
      <c r="AH25">
        <v>1</v>
      </c>
      <c r="AI25">
        <v>7</v>
      </c>
      <c r="AJ25">
        <v>0.8</v>
      </c>
      <c r="AK25">
        <v>0.21</v>
      </c>
      <c r="AL25">
        <v>0.09</v>
      </c>
      <c r="AM25" t="s">
        <v>139</v>
      </c>
      <c r="AN25">
        <v>0.1</v>
      </c>
      <c r="AO25">
        <v>0.05</v>
      </c>
      <c r="AP25" s="8">
        <v>584</v>
      </c>
      <c r="AQ25" s="8">
        <f t="shared" si="4"/>
        <v>2920</v>
      </c>
      <c r="AR25">
        <v>1</v>
      </c>
      <c r="AS25">
        <v>5.6</v>
      </c>
      <c r="AT25">
        <v>0.62</v>
      </c>
      <c r="AU25">
        <v>109</v>
      </c>
      <c r="AV25">
        <v>66</v>
      </c>
      <c r="AW25">
        <v>24.1</v>
      </c>
      <c r="AX25">
        <v>1.1599999999999999</v>
      </c>
      <c r="AY25" s="7">
        <v>35.700000000000003</v>
      </c>
      <c r="AZ25" s="7">
        <f t="shared" si="5"/>
        <v>178.5</v>
      </c>
      <c r="BA25">
        <v>3.38</v>
      </c>
      <c r="BB25">
        <v>16.100000000000001</v>
      </c>
      <c r="BC25">
        <v>0.08</v>
      </c>
      <c r="BD25" t="s">
        <v>141</v>
      </c>
      <c r="BE25">
        <v>0.05</v>
      </c>
      <c r="BF25" s="39">
        <v>14.4</v>
      </c>
      <c r="BG25" s="40">
        <f t="shared" si="6"/>
        <v>72</v>
      </c>
      <c r="BH25">
        <v>0.28999999999999998</v>
      </c>
      <c r="BI25">
        <v>0.06</v>
      </c>
      <c r="BJ25" t="s">
        <v>141</v>
      </c>
      <c r="BK25" t="s">
        <v>141</v>
      </c>
      <c r="BL25">
        <v>4.1100000000000003</v>
      </c>
      <c r="BM25">
        <v>99.4</v>
      </c>
      <c r="BN25" t="s">
        <v>139</v>
      </c>
      <c r="BO25">
        <v>5</v>
      </c>
      <c r="BP25" t="s">
        <v>139</v>
      </c>
      <c r="BQ25">
        <v>160</v>
      </c>
      <c r="BR25" s="6">
        <v>1125</v>
      </c>
      <c r="BS25" s="6">
        <f t="shared" si="7"/>
        <v>5625</v>
      </c>
      <c r="BT25" t="s">
        <v>136</v>
      </c>
      <c r="BU25">
        <v>528</v>
      </c>
      <c r="BV25" t="s">
        <v>137</v>
      </c>
      <c r="BW25">
        <v>202</v>
      </c>
    </row>
    <row r="26" spans="1:75">
      <c r="A26" t="s">
        <v>32</v>
      </c>
      <c r="B26">
        <v>136</v>
      </c>
      <c r="C26">
        <v>141</v>
      </c>
      <c r="D26">
        <f t="shared" si="0"/>
        <v>5</v>
      </c>
      <c r="E26" t="s">
        <v>67</v>
      </c>
      <c r="F26">
        <f t="shared" si="1"/>
        <v>41.452800000000003</v>
      </c>
      <c r="G26">
        <f t="shared" si="2"/>
        <v>42.976800000000004</v>
      </c>
      <c r="H26">
        <f t="shared" si="3"/>
        <v>1.5240000000000009</v>
      </c>
      <c r="I26">
        <v>5.28</v>
      </c>
      <c r="J26" t="s">
        <v>136</v>
      </c>
      <c r="K26">
        <v>6.8</v>
      </c>
      <c r="L26">
        <v>4.5999999999999996</v>
      </c>
      <c r="M26">
        <v>46.4</v>
      </c>
      <c r="N26">
        <v>90</v>
      </c>
      <c r="O26">
        <v>0.04</v>
      </c>
      <c r="P26">
        <v>912</v>
      </c>
      <c r="Q26">
        <v>1.43</v>
      </c>
      <c r="R26">
        <v>0.79</v>
      </c>
      <c r="S26">
        <v>0.32</v>
      </c>
      <c r="T26">
        <v>9.4</v>
      </c>
      <c r="U26">
        <v>1.32</v>
      </c>
      <c r="V26">
        <v>1.9</v>
      </c>
      <c r="W26">
        <v>0.28000000000000003</v>
      </c>
      <c r="X26">
        <v>1.8</v>
      </c>
      <c r="Y26">
        <v>0.13</v>
      </c>
      <c r="Z26" t="s">
        <v>137</v>
      </c>
      <c r="AA26">
        <v>7.8</v>
      </c>
      <c r="AB26">
        <v>4</v>
      </c>
      <c r="AC26">
        <v>29</v>
      </c>
      <c r="AD26" t="s">
        <v>138</v>
      </c>
      <c r="AE26">
        <v>0.77</v>
      </c>
      <c r="AF26">
        <v>0.8</v>
      </c>
      <c r="AG26">
        <v>1.23</v>
      </c>
      <c r="AH26">
        <v>1</v>
      </c>
      <c r="AI26">
        <v>8.5</v>
      </c>
      <c r="AJ26">
        <v>0.7</v>
      </c>
      <c r="AK26">
        <v>0.23</v>
      </c>
      <c r="AL26">
        <v>7.0000000000000007E-2</v>
      </c>
      <c r="AM26" t="s">
        <v>139</v>
      </c>
      <c r="AN26">
        <v>0.11</v>
      </c>
      <c r="AO26">
        <v>0.05</v>
      </c>
      <c r="AP26" s="8">
        <v>576</v>
      </c>
      <c r="AQ26" s="8">
        <f t="shared" si="4"/>
        <v>2880</v>
      </c>
      <c r="AR26">
        <v>1</v>
      </c>
      <c r="AS26">
        <v>6.7</v>
      </c>
      <c r="AT26">
        <v>0.67</v>
      </c>
      <c r="AU26">
        <v>124</v>
      </c>
      <c r="AV26">
        <v>66</v>
      </c>
      <c r="AW26">
        <v>24.5</v>
      </c>
      <c r="AX26">
        <v>1.34</v>
      </c>
      <c r="AY26" s="7">
        <v>36.200000000000003</v>
      </c>
      <c r="AZ26" s="7">
        <f t="shared" si="5"/>
        <v>181</v>
      </c>
      <c r="BA26">
        <v>4.2</v>
      </c>
      <c r="BB26">
        <v>15.5</v>
      </c>
      <c r="BC26">
        <v>0.09</v>
      </c>
      <c r="BD26" t="s">
        <v>141</v>
      </c>
      <c r="BE26">
        <v>7.0000000000000007E-2</v>
      </c>
      <c r="BF26" s="34">
        <v>13.7</v>
      </c>
      <c r="BG26" s="34">
        <f t="shared" si="6"/>
        <v>68.5</v>
      </c>
      <c r="BH26">
        <v>0.28999999999999998</v>
      </c>
      <c r="BI26">
        <v>7.0000000000000007E-2</v>
      </c>
      <c r="BJ26" t="s">
        <v>141</v>
      </c>
      <c r="BK26" t="s">
        <v>141</v>
      </c>
      <c r="BL26">
        <v>3.44</v>
      </c>
      <c r="BM26">
        <v>99.4</v>
      </c>
      <c r="BN26">
        <v>0.6</v>
      </c>
      <c r="BO26">
        <v>8</v>
      </c>
      <c r="BP26" t="s">
        <v>139</v>
      </c>
      <c r="BQ26">
        <v>146</v>
      </c>
      <c r="BR26" s="6">
        <v>1245</v>
      </c>
      <c r="BS26" s="6">
        <f t="shared" si="7"/>
        <v>6225</v>
      </c>
      <c r="BT26" t="s">
        <v>136</v>
      </c>
      <c r="BU26">
        <v>475</v>
      </c>
      <c r="BV26" t="s">
        <v>137</v>
      </c>
      <c r="BW26">
        <v>214</v>
      </c>
    </row>
    <row r="27" spans="1:75">
      <c r="A27" t="s">
        <v>33</v>
      </c>
      <c r="B27">
        <v>141</v>
      </c>
      <c r="C27">
        <v>146</v>
      </c>
      <c r="D27">
        <f t="shared" si="0"/>
        <v>5</v>
      </c>
      <c r="E27" t="s">
        <v>68</v>
      </c>
      <c r="F27">
        <f t="shared" si="1"/>
        <v>42.976800000000004</v>
      </c>
      <c r="G27">
        <f t="shared" si="2"/>
        <v>44.500800000000005</v>
      </c>
      <c r="H27">
        <f t="shared" si="3"/>
        <v>1.5240000000000009</v>
      </c>
      <c r="I27">
        <v>5.58</v>
      </c>
      <c r="J27" t="s">
        <v>136</v>
      </c>
      <c r="K27">
        <v>7.5</v>
      </c>
      <c r="L27">
        <v>5.6</v>
      </c>
      <c r="M27">
        <v>61.8</v>
      </c>
      <c r="N27">
        <v>210</v>
      </c>
      <c r="O27">
        <v>0.04</v>
      </c>
      <c r="P27">
        <v>388</v>
      </c>
      <c r="Q27">
        <v>1.76</v>
      </c>
      <c r="R27">
        <v>0.93</v>
      </c>
      <c r="S27">
        <v>0.42</v>
      </c>
      <c r="T27">
        <v>12.5</v>
      </c>
      <c r="U27">
        <v>1.82</v>
      </c>
      <c r="V27">
        <v>1.6</v>
      </c>
      <c r="W27">
        <v>0.34</v>
      </c>
      <c r="X27">
        <v>2.2000000000000002</v>
      </c>
      <c r="Y27">
        <v>0.13</v>
      </c>
      <c r="Z27" t="s">
        <v>137</v>
      </c>
      <c r="AA27">
        <v>5.2</v>
      </c>
      <c r="AB27">
        <v>4.9000000000000004</v>
      </c>
      <c r="AC27">
        <v>54</v>
      </c>
      <c r="AD27" t="s">
        <v>138</v>
      </c>
      <c r="AE27">
        <v>0.94</v>
      </c>
      <c r="AF27">
        <v>0.7</v>
      </c>
      <c r="AG27">
        <v>1.48</v>
      </c>
      <c r="AH27">
        <v>1</v>
      </c>
      <c r="AI27">
        <v>8.8000000000000007</v>
      </c>
      <c r="AJ27">
        <v>0.5</v>
      </c>
      <c r="AK27">
        <v>0.31</v>
      </c>
      <c r="AL27">
        <v>0.1</v>
      </c>
      <c r="AM27" t="s">
        <v>139</v>
      </c>
      <c r="AN27">
        <v>0.12</v>
      </c>
      <c r="AO27">
        <v>0.05</v>
      </c>
      <c r="AP27" s="8">
        <v>763</v>
      </c>
      <c r="AQ27" s="8">
        <f t="shared" si="4"/>
        <v>3815</v>
      </c>
      <c r="AR27">
        <v>1</v>
      </c>
      <c r="AS27">
        <v>8.3000000000000007</v>
      </c>
      <c r="AT27">
        <v>0.77</v>
      </c>
      <c r="AU27">
        <v>155</v>
      </c>
      <c r="AV27">
        <v>51</v>
      </c>
      <c r="AW27">
        <v>27.5</v>
      </c>
      <c r="AX27">
        <v>1.8</v>
      </c>
      <c r="AY27" s="7">
        <v>35</v>
      </c>
      <c r="AZ27" s="7">
        <f t="shared" si="5"/>
        <v>175</v>
      </c>
      <c r="BA27">
        <v>6.18</v>
      </c>
      <c r="BB27">
        <v>14.6</v>
      </c>
      <c r="BC27">
        <v>0.12</v>
      </c>
      <c r="BD27">
        <v>0.01</v>
      </c>
      <c r="BE27">
        <v>0.08</v>
      </c>
      <c r="BF27" s="34">
        <v>10.199999999999999</v>
      </c>
      <c r="BG27" s="34">
        <f t="shared" si="6"/>
        <v>51</v>
      </c>
      <c r="BH27">
        <v>0.28000000000000003</v>
      </c>
      <c r="BI27">
        <v>0.08</v>
      </c>
      <c r="BJ27" t="s">
        <v>141</v>
      </c>
      <c r="BK27" t="s">
        <v>141</v>
      </c>
      <c r="BL27">
        <v>2.59</v>
      </c>
      <c r="BM27">
        <v>98.4</v>
      </c>
      <c r="BN27" t="s">
        <v>139</v>
      </c>
      <c r="BO27" t="s">
        <v>138</v>
      </c>
      <c r="BP27" t="s">
        <v>139</v>
      </c>
      <c r="BQ27">
        <v>158</v>
      </c>
      <c r="BR27" s="6">
        <v>574</v>
      </c>
      <c r="BS27" s="6">
        <f t="shared" si="7"/>
        <v>2870</v>
      </c>
      <c r="BT27" t="s">
        <v>136</v>
      </c>
      <c r="BU27">
        <v>487</v>
      </c>
      <c r="BV27" t="s">
        <v>137</v>
      </c>
      <c r="BW27">
        <v>226</v>
      </c>
    </row>
    <row r="28" spans="1:75">
      <c r="A28" t="s">
        <v>34</v>
      </c>
      <c r="B28">
        <v>146</v>
      </c>
      <c r="C28">
        <v>151</v>
      </c>
      <c r="D28">
        <f t="shared" si="0"/>
        <v>5</v>
      </c>
      <c r="E28" t="s">
        <v>68</v>
      </c>
      <c r="F28">
        <f t="shared" si="1"/>
        <v>44.500800000000005</v>
      </c>
      <c r="G28">
        <f t="shared" si="2"/>
        <v>46.024799999999999</v>
      </c>
      <c r="H28">
        <f t="shared" si="3"/>
        <v>1.5239999999999938</v>
      </c>
      <c r="I28">
        <v>5.5</v>
      </c>
      <c r="J28" t="s">
        <v>136</v>
      </c>
      <c r="K28">
        <v>8.3000000000000007</v>
      </c>
      <c r="L28">
        <v>5</v>
      </c>
      <c r="M28">
        <v>48.4</v>
      </c>
      <c r="N28">
        <v>110</v>
      </c>
      <c r="O28">
        <v>0.03</v>
      </c>
      <c r="P28">
        <v>793</v>
      </c>
      <c r="Q28">
        <v>1.52</v>
      </c>
      <c r="R28">
        <v>0.77</v>
      </c>
      <c r="S28">
        <v>0.37</v>
      </c>
      <c r="T28">
        <v>9.4</v>
      </c>
      <c r="U28">
        <v>1.45</v>
      </c>
      <c r="V28">
        <v>1.8</v>
      </c>
      <c r="W28">
        <v>0.28999999999999998</v>
      </c>
      <c r="X28">
        <v>1.8</v>
      </c>
      <c r="Y28">
        <v>0.12</v>
      </c>
      <c r="Z28" t="s">
        <v>137</v>
      </c>
      <c r="AA28">
        <v>7.6</v>
      </c>
      <c r="AB28">
        <v>4.3</v>
      </c>
      <c r="AC28">
        <v>28</v>
      </c>
      <c r="AD28" t="s">
        <v>138</v>
      </c>
      <c r="AE28">
        <v>0.84</v>
      </c>
      <c r="AF28">
        <v>0.8</v>
      </c>
      <c r="AG28">
        <v>1.41</v>
      </c>
      <c r="AH28">
        <v>1</v>
      </c>
      <c r="AI28">
        <v>9.6</v>
      </c>
      <c r="AJ28">
        <v>0.7</v>
      </c>
      <c r="AK28">
        <v>0.25</v>
      </c>
      <c r="AL28">
        <v>0.08</v>
      </c>
      <c r="AM28" t="s">
        <v>139</v>
      </c>
      <c r="AN28">
        <v>0.12</v>
      </c>
      <c r="AO28" t="s">
        <v>140</v>
      </c>
      <c r="AP28" s="8">
        <v>628</v>
      </c>
      <c r="AQ28" s="8">
        <f t="shared" si="4"/>
        <v>3140</v>
      </c>
      <c r="AR28">
        <v>1</v>
      </c>
      <c r="AS28">
        <v>7.1</v>
      </c>
      <c r="AT28">
        <v>0.7</v>
      </c>
      <c r="AU28">
        <v>132</v>
      </c>
      <c r="AV28">
        <v>59</v>
      </c>
      <c r="AW28">
        <v>26.8</v>
      </c>
      <c r="AX28">
        <v>1.55</v>
      </c>
      <c r="AY28" s="7">
        <v>34.299999999999997</v>
      </c>
      <c r="AZ28" s="7">
        <f t="shared" si="5"/>
        <v>171.5</v>
      </c>
      <c r="BA28">
        <v>5.07</v>
      </c>
      <c r="BB28">
        <v>15.75</v>
      </c>
      <c r="BC28">
        <v>0.11</v>
      </c>
      <c r="BD28" t="s">
        <v>141</v>
      </c>
      <c r="BE28">
        <v>7.0000000000000007E-2</v>
      </c>
      <c r="BF28" s="34">
        <v>11.85</v>
      </c>
      <c r="BG28" s="34">
        <f t="shared" si="6"/>
        <v>59.25</v>
      </c>
      <c r="BH28">
        <v>0.28999999999999998</v>
      </c>
      <c r="BI28">
        <v>7.0000000000000007E-2</v>
      </c>
      <c r="BJ28" t="s">
        <v>141</v>
      </c>
      <c r="BK28" t="s">
        <v>141</v>
      </c>
      <c r="BL28">
        <v>3.77</v>
      </c>
      <c r="BM28">
        <v>99.6</v>
      </c>
      <c r="BN28" t="s">
        <v>139</v>
      </c>
      <c r="BO28">
        <v>6</v>
      </c>
      <c r="BP28" t="s">
        <v>139</v>
      </c>
      <c r="BQ28">
        <v>159</v>
      </c>
      <c r="BR28" s="6">
        <v>1065</v>
      </c>
      <c r="BS28" s="6">
        <f t="shared" si="7"/>
        <v>5325</v>
      </c>
      <c r="BT28" t="s">
        <v>136</v>
      </c>
      <c r="BU28">
        <v>487</v>
      </c>
      <c r="BV28" t="s">
        <v>137</v>
      </c>
      <c r="BW28">
        <v>218</v>
      </c>
    </row>
    <row r="29" spans="1:75">
      <c r="A29" t="s">
        <v>35</v>
      </c>
      <c r="B29">
        <v>151</v>
      </c>
      <c r="C29">
        <v>156</v>
      </c>
      <c r="D29">
        <f t="shared" si="0"/>
        <v>5</v>
      </c>
      <c r="E29" t="s">
        <v>68</v>
      </c>
      <c r="F29">
        <f t="shared" si="1"/>
        <v>46.024799999999999</v>
      </c>
      <c r="G29">
        <f t="shared" si="2"/>
        <v>47.5488</v>
      </c>
      <c r="H29">
        <f t="shared" si="3"/>
        <v>1.5240000000000009</v>
      </c>
      <c r="I29">
        <v>4.99</v>
      </c>
      <c r="J29" t="s">
        <v>136</v>
      </c>
      <c r="K29">
        <v>8.8000000000000007</v>
      </c>
      <c r="L29">
        <v>5.6</v>
      </c>
      <c r="M29">
        <v>63</v>
      </c>
      <c r="N29">
        <v>170</v>
      </c>
      <c r="O29">
        <v>0.04</v>
      </c>
      <c r="P29">
        <v>1100</v>
      </c>
      <c r="Q29">
        <v>1.8</v>
      </c>
      <c r="R29">
        <v>0.99</v>
      </c>
      <c r="S29">
        <v>0.43</v>
      </c>
      <c r="T29">
        <v>9.4</v>
      </c>
      <c r="U29">
        <v>1.76</v>
      </c>
      <c r="V29">
        <v>2</v>
      </c>
      <c r="W29">
        <v>0.35</v>
      </c>
      <c r="X29">
        <v>1.9</v>
      </c>
      <c r="Y29">
        <v>0.12</v>
      </c>
      <c r="Z29" t="s">
        <v>137</v>
      </c>
      <c r="AA29">
        <v>7.3</v>
      </c>
      <c r="AB29">
        <v>4.7</v>
      </c>
      <c r="AC29">
        <v>80</v>
      </c>
      <c r="AD29" t="s">
        <v>138</v>
      </c>
      <c r="AE29">
        <v>0.91</v>
      </c>
      <c r="AF29">
        <v>1.5</v>
      </c>
      <c r="AG29">
        <v>1.49</v>
      </c>
      <c r="AH29" t="s">
        <v>136</v>
      </c>
      <c r="AI29">
        <v>9.1</v>
      </c>
      <c r="AJ29">
        <v>0.7</v>
      </c>
      <c r="AK29">
        <v>0.32</v>
      </c>
      <c r="AL29">
        <v>0.16</v>
      </c>
      <c r="AM29" t="s">
        <v>139</v>
      </c>
      <c r="AN29">
        <v>0.11</v>
      </c>
      <c r="AO29">
        <v>0.08</v>
      </c>
      <c r="AP29" s="8">
        <v>673</v>
      </c>
      <c r="AQ29" s="8">
        <f t="shared" si="4"/>
        <v>3365</v>
      </c>
      <c r="AR29" t="s">
        <v>136</v>
      </c>
      <c r="AS29">
        <v>8.5</v>
      </c>
      <c r="AT29">
        <v>0.83</v>
      </c>
      <c r="AU29">
        <v>145</v>
      </c>
      <c r="AV29">
        <v>65</v>
      </c>
      <c r="AW29">
        <v>27.5</v>
      </c>
      <c r="AX29">
        <v>1.55</v>
      </c>
      <c r="AY29" s="7">
        <v>33.6</v>
      </c>
      <c r="AZ29" s="7">
        <f t="shared" si="5"/>
        <v>168</v>
      </c>
      <c r="BA29">
        <v>6.07</v>
      </c>
      <c r="BB29">
        <v>14.3</v>
      </c>
      <c r="BC29">
        <v>0.12</v>
      </c>
      <c r="BD29">
        <v>0.01</v>
      </c>
      <c r="BE29">
        <v>0.06</v>
      </c>
      <c r="BF29" s="34">
        <v>12.4</v>
      </c>
      <c r="BG29" s="34">
        <f t="shared" si="6"/>
        <v>62</v>
      </c>
      <c r="BH29">
        <v>0.28000000000000003</v>
      </c>
      <c r="BI29">
        <v>0.02</v>
      </c>
      <c r="BJ29" t="s">
        <v>141</v>
      </c>
      <c r="BK29" t="s">
        <v>141</v>
      </c>
      <c r="BL29">
        <v>1.81</v>
      </c>
      <c r="BM29">
        <v>97.7</v>
      </c>
      <c r="BN29">
        <v>0.5</v>
      </c>
      <c r="BO29">
        <v>10</v>
      </c>
      <c r="BP29" t="s">
        <v>139</v>
      </c>
      <c r="BQ29">
        <v>143</v>
      </c>
      <c r="BR29" s="6">
        <v>1480</v>
      </c>
      <c r="BS29" s="6">
        <f t="shared" si="7"/>
        <v>7400</v>
      </c>
      <c r="BT29" t="s">
        <v>136</v>
      </c>
      <c r="BU29">
        <v>454</v>
      </c>
      <c r="BV29" t="s">
        <v>137</v>
      </c>
      <c r="BW29">
        <v>203</v>
      </c>
    </row>
    <row r="30" spans="1:75">
      <c r="A30" t="s">
        <v>36</v>
      </c>
      <c r="B30">
        <v>156</v>
      </c>
      <c r="C30">
        <v>161</v>
      </c>
      <c r="D30">
        <f t="shared" si="0"/>
        <v>5</v>
      </c>
      <c r="E30" t="s">
        <v>68</v>
      </c>
      <c r="F30">
        <f t="shared" si="1"/>
        <v>47.5488</v>
      </c>
      <c r="G30">
        <f t="shared" si="2"/>
        <v>49.072800000000001</v>
      </c>
      <c r="H30">
        <f t="shared" si="3"/>
        <v>1.5240000000000009</v>
      </c>
      <c r="I30">
        <v>5.38</v>
      </c>
      <c r="J30" t="s">
        <v>136</v>
      </c>
      <c r="K30">
        <v>9</v>
      </c>
      <c r="L30">
        <v>3.9</v>
      </c>
      <c r="M30">
        <v>80.7</v>
      </c>
      <c r="N30">
        <v>140</v>
      </c>
      <c r="O30">
        <v>0.03</v>
      </c>
      <c r="P30">
        <v>1535</v>
      </c>
      <c r="Q30">
        <v>1.22</v>
      </c>
      <c r="R30">
        <v>0.71</v>
      </c>
      <c r="S30">
        <v>0.28000000000000003</v>
      </c>
      <c r="T30">
        <v>8.8000000000000007</v>
      </c>
      <c r="U30">
        <v>1.1200000000000001</v>
      </c>
      <c r="V30">
        <v>2.2999999999999998</v>
      </c>
      <c r="W30">
        <v>0.24</v>
      </c>
      <c r="X30">
        <v>1.4</v>
      </c>
      <c r="Y30">
        <v>0.11</v>
      </c>
      <c r="Z30" t="s">
        <v>137</v>
      </c>
      <c r="AA30">
        <v>8.4</v>
      </c>
      <c r="AB30">
        <v>3.4</v>
      </c>
      <c r="AC30">
        <v>115</v>
      </c>
      <c r="AD30" t="s">
        <v>138</v>
      </c>
      <c r="AE30">
        <v>0.64</v>
      </c>
      <c r="AF30">
        <v>1</v>
      </c>
      <c r="AG30">
        <v>1.01</v>
      </c>
      <c r="AH30" t="s">
        <v>136</v>
      </c>
      <c r="AI30">
        <v>9</v>
      </c>
      <c r="AJ30">
        <v>0.8</v>
      </c>
      <c r="AK30">
        <v>0.21</v>
      </c>
      <c r="AL30">
        <v>0.14000000000000001</v>
      </c>
      <c r="AM30" t="s">
        <v>139</v>
      </c>
      <c r="AN30">
        <v>0.08</v>
      </c>
      <c r="AO30">
        <v>0.06</v>
      </c>
      <c r="AP30" s="8">
        <v>692</v>
      </c>
      <c r="AQ30" s="8">
        <f t="shared" si="4"/>
        <v>3460</v>
      </c>
      <c r="AR30" t="s">
        <v>136</v>
      </c>
      <c r="AS30">
        <v>6.1</v>
      </c>
      <c r="AT30">
        <v>0.69</v>
      </c>
      <c r="AU30">
        <v>174</v>
      </c>
      <c r="AV30">
        <v>80</v>
      </c>
      <c r="AW30">
        <v>23</v>
      </c>
      <c r="AX30">
        <v>1.28</v>
      </c>
      <c r="AY30" s="7">
        <v>37.700000000000003</v>
      </c>
      <c r="AZ30" s="7">
        <f t="shared" si="5"/>
        <v>188.5</v>
      </c>
      <c r="BA30">
        <v>3.33</v>
      </c>
      <c r="BB30">
        <v>15.05</v>
      </c>
      <c r="BC30">
        <v>0.1</v>
      </c>
      <c r="BD30">
        <v>0.02</v>
      </c>
      <c r="BE30">
        <v>0.05</v>
      </c>
      <c r="BF30" s="34">
        <v>16.149999999999999</v>
      </c>
      <c r="BG30" s="34">
        <f t="shared" si="6"/>
        <v>80.75</v>
      </c>
      <c r="BH30">
        <v>0.31</v>
      </c>
      <c r="BI30">
        <v>0.06</v>
      </c>
      <c r="BJ30" t="s">
        <v>141</v>
      </c>
      <c r="BK30" t="s">
        <v>141</v>
      </c>
      <c r="BL30">
        <v>1.2</v>
      </c>
      <c r="BM30">
        <v>98.3</v>
      </c>
      <c r="BN30" t="s">
        <v>139</v>
      </c>
      <c r="BO30">
        <v>10</v>
      </c>
      <c r="BP30" t="s">
        <v>139</v>
      </c>
      <c r="BQ30">
        <v>160</v>
      </c>
      <c r="BR30" s="6">
        <v>1830</v>
      </c>
      <c r="BS30" s="6">
        <f t="shared" si="7"/>
        <v>9150</v>
      </c>
      <c r="BT30">
        <v>1</v>
      </c>
      <c r="BU30">
        <v>495</v>
      </c>
      <c r="BV30" t="s">
        <v>137</v>
      </c>
      <c r="BW30">
        <v>218</v>
      </c>
    </row>
    <row r="31" spans="1:75">
      <c r="A31" t="s">
        <v>37</v>
      </c>
      <c r="B31">
        <v>161</v>
      </c>
      <c r="C31">
        <v>166</v>
      </c>
      <c r="D31">
        <f t="shared" si="0"/>
        <v>5</v>
      </c>
      <c r="E31" t="s">
        <v>68</v>
      </c>
      <c r="F31">
        <f t="shared" si="1"/>
        <v>49.072800000000001</v>
      </c>
      <c r="G31">
        <f t="shared" si="2"/>
        <v>50.596800000000002</v>
      </c>
      <c r="H31">
        <f t="shared" si="3"/>
        <v>1.5240000000000009</v>
      </c>
      <c r="I31">
        <v>4.66</v>
      </c>
      <c r="J31" t="s">
        <v>136</v>
      </c>
      <c r="K31">
        <v>26.3</v>
      </c>
      <c r="L31">
        <v>12.9</v>
      </c>
      <c r="M31">
        <v>74.2</v>
      </c>
      <c r="N31">
        <v>230</v>
      </c>
      <c r="O31">
        <v>0.04</v>
      </c>
      <c r="P31">
        <v>1035</v>
      </c>
      <c r="Q31">
        <v>3.3</v>
      </c>
      <c r="R31">
        <v>1.81</v>
      </c>
      <c r="S31">
        <v>0.83</v>
      </c>
      <c r="T31">
        <v>12.8</v>
      </c>
      <c r="U31">
        <v>3.37</v>
      </c>
      <c r="V31">
        <v>2.2999999999999998</v>
      </c>
      <c r="W31">
        <v>0.65</v>
      </c>
      <c r="X31">
        <v>4.7</v>
      </c>
      <c r="Y31">
        <v>0.2</v>
      </c>
      <c r="Z31" t="s">
        <v>137</v>
      </c>
      <c r="AA31">
        <v>9.1</v>
      </c>
      <c r="AB31">
        <v>10.199999999999999</v>
      </c>
      <c r="AC31">
        <v>123</v>
      </c>
      <c r="AD31" t="s">
        <v>138</v>
      </c>
      <c r="AE31">
        <v>2.0699999999999998</v>
      </c>
      <c r="AF31">
        <v>2.2000000000000002</v>
      </c>
      <c r="AG31">
        <v>2.9</v>
      </c>
      <c r="AH31" t="s">
        <v>136</v>
      </c>
      <c r="AI31">
        <v>33.4</v>
      </c>
      <c r="AJ31">
        <v>0.8</v>
      </c>
      <c r="AK31">
        <v>0.56000000000000005</v>
      </c>
      <c r="AL31">
        <v>0.25</v>
      </c>
      <c r="AM31" t="s">
        <v>139</v>
      </c>
      <c r="AN31">
        <v>0.22</v>
      </c>
      <c r="AO31">
        <v>0.09</v>
      </c>
      <c r="AP31" s="8">
        <v>862</v>
      </c>
      <c r="AQ31" s="8">
        <f t="shared" si="4"/>
        <v>4310</v>
      </c>
      <c r="AR31" t="s">
        <v>136</v>
      </c>
      <c r="AS31">
        <v>16.3</v>
      </c>
      <c r="AT31">
        <v>1.43</v>
      </c>
      <c r="AU31">
        <v>180</v>
      </c>
      <c r="AV31">
        <v>75</v>
      </c>
      <c r="AW31">
        <v>28.7</v>
      </c>
      <c r="AX31">
        <v>2.82</v>
      </c>
      <c r="AY31" s="7">
        <v>33.1</v>
      </c>
      <c r="AZ31" s="7">
        <f t="shared" si="5"/>
        <v>165.5</v>
      </c>
      <c r="BA31">
        <v>8</v>
      </c>
      <c r="BB31">
        <v>13.3</v>
      </c>
      <c r="BC31">
        <v>0.3</v>
      </c>
      <c r="BD31">
        <v>7.0000000000000007E-2</v>
      </c>
      <c r="BE31">
        <v>0.06</v>
      </c>
      <c r="BF31" s="34">
        <v>12.05</v>
      </c>
      <c r="BG31" s="34">
        <f t="shared" si="6"/>
        <v>60.25</v>
      </c>
      <c r="BH31">
        <v>0.26</v>
      </c>
      <c r="BI31">
        <v>0.13</v>
      </c>
      <c r="BJ31">
        <v>0.01</v>
      </c>
      <c r="BK31" t="s">
        <v>141</v>
      </c>
      <c r="BL31">
        <v>1.4</v>
      </c>
      <c r="BM31">
        <v>100</v>
      </c>
      <c r="BN31">
        <v>0.9</v>
      </c>
      <c r="BO31" t="s">
        <v>138</v>
      </c>
      <c r="BP31" t="s">
        <v>139</v>
      </c>
      <c r="BQ31">
        <v>126</v>
      </c>
      <c r="BR31" s="6">
        <v>1290</v>
      </c>
      <c r="BS31" s="6">
        <f t="shared" si="7"/>
        <v>6450</v>
      </c>
      <c r="BT31">
        <v>3</v>
      </c>
      <c r="BU31">
        <v>381</v>
      </c>
      <c r="BV31">
        <v>12</v>
      </c>
      <c r="BW31">
        <v>199</v>
      </c>
    </row>
    <row r="32" spans="1:75">
      <c r="A32" t="s">
        <v>38</v>
      </c>
      <c r="B32">
        <v>166</v>
      </c>
      <c r="C32">
        <v>171</v>
      </c>
      <c r="D32">
        <f t="shared" si="0"/>
        <v>5</v>
      </c>
      <c r="E32" t="s">
        <v>69</v>
      </c>
      <c r="F32">
        <f t="shared" si="1"/>
        <v>50.596800000000002</v>
      </c>
      <c r="G32">
        <f t="shared" si="2"/>
        <v>52.120800000000003</v>
      </c>
      <c r="H32">
        <f t="shared" si="3"/>
        <v>1.5240000000000009</v>
      </c>
      <c r="I32">
        <v>5.55</v>
      </c>
      <c r="J32" t="s">
        <v>136</v>
      </c>
      <c r="K32">
        <v>21</v>
      </c>
      <c r="L32">
        <v>11.4</v>
      </c>
      <c r="M32">
        <v>85.4</v>
      </c>
      <c r="N32">
        <v>310</v>
      </c>
      <c r="O32">
        <v>0.08</v>
      </c>
      <c r="P32">
        <v>740</v>
      </c>
      <c r="Q32">
        <v>3.03</v>
      </c>
      <c r="R32">
        <v>1.69</v>
      </c>
      <c r="S32">
        <v>0.76</v>
      </c>
      <c r="T32">
        <v>14.8</v>
      </c>
      <c r="U32">
        <v>2.95</v>
      </c>
      <c r="V32">
        <v>2.5</v>
      </c>
      <c r="W32">
        <v>0.6</v>
      </c>
      <c r="X32">
        <v>4.2</v>
      </c>
      <c r="Y32">
        <v>0.2</v>
      </c>
      <c r="Z32" t="s">
        <v>137</v>
      </c>
      <c r="AA32">
        <v>11.2</v>
      </c>
      <c r="AB32">
        <v>9.1999999999999993</v>
      </c>
      <c r="AC32">
        <v>146</v>
      </c>
      <c r="AD32" t="s">
        <v>138</v>
      </c>
      <c r="AE32">
        <v>1.82</v>
      </c>
      <c r="AF32">
        <v>2.9</v>
      </c>
      <c r="AG32">
        <v>2.66</v>
      </c>
      <c r="AH32" t="s">
        <v>136</v>
      </c>
      <c r="AI32">
        <v>32.700000000000003</v>
      </c>
      <c r="AJ32">
        <v>0.9</v>
      </c>
      <c r="AK32">
        <v>0.54</v>
      </c>
      <c r="AL32">
        <v>0.37</v>
      </c>
      <c r="AM32" t="s">
        <v>139</v>
      </c>
      <c r="AN32">
        <v>0.2</v>
      </c>
      <c r="AO32">
        <v>0.11</v>
      </c>
      <c r="AP32" s="8">
        <v>1270</v>
      </c>
      <c r="AQ32" s="8">
        <f t="shared" si="4"/>
        <v>6350</v>
      </c>
      <c r="AR32" t="s">
        <v>136</v>
      </c>
      <c r="AS32">
        <v>14.8</v>
      </c>
      <c r="AT32">
        <v>1.31</v>
      </c>
      <c r="AU32">
        <v>215</v>
      </c>
      <c r="AV32">
        <v>78</v>
      </c>
      <c r="AW32">
        <v>28.6</v>
      </c>
      <c r="AX32">
        <v>3.03</v>
      </c>
      <c r="AY32" s="7">
        <v>33.799999999999997</v>
      </c>
      <c r="AZ32" s="7">
        <f t="shared" si="5"/>
        <v>169</v>
      </c>
      <c r="BA32">
        <v>9.0399999999999991</v>
      </c>
      <c r="BB32">
        <v>11.9</v>
      </c>
      <c r="BC32">
        <v>0.28000000000000003</v>
      </c>
      <c r="BD32">
        <v>0.08</v>
      </c>
      <c r="BE32">
        <v>7.0000000000000007E-2</v>
      </c>
      <c r="BF32" s="34">
        <v>13.2</v>
      </c>
      <c r="BG32" s="34">
        <f t="shared" si="6"/>
        <v>66</v>
      </c>
      <c r="BH32">
        <v>0.26</v>
      </c>
      <c r="BI32">
        <v>0.04</v>
      </c>
      <c r="BJ32">
        <v>0.01</v>
      </c>
      <c r="BK32" t="s">
        <v>141</v>
      </c>
      <c r="BL32">
        <v>0.6</v>
      </c>
      <c r="BM32">
        <v>101</v>
      </c>
      <c r="BN32">
        <v>1</v>
      </c>
      <c r="BO32" t="s">
        <v>138</v>
      </c>
      <c r="BP32" t="s">
        <v>139</v>
      </c>
      <c r="BQ32">
        <v>113</v>
      </c>
      <c r="BR32" s="6">
        <v>944</v>
      </c>
      <c r="BS32" s="6">
        <f t="shared" si="7"/>
        <v>4720</v>
      </c>
      <c r="BT32" t="s">
        <v>136</v>
      </c>
      <c r="BU32">
        <v>338</v>
      </c>
      <c r="BV32">
        <v>5</v>
      </c>
      <c r="BW32">
        <v>192</v>
      </c>
    </row>
    <row r="33" spans="1:75">
      <c r="A33" t="s">
        <v>39</v>
      </c>
      <c r="B33">
        <v>171</v>
      </c>
      <c r="C33">
        <v>176</v>
      </c>
      <c r="D33">
        <f t="shared" si="0"/>
        <v>5</v>
      </c>
      <c r="E33" t="s">
        <v>68</v>
      </c>
      <c r="F33">
        <f t="shared" si="1"/>
        <v>52.120800000000003</v>
      </c>
      <c r="G33">
        <f t="shared" si="2"/>
        <v>53.644800000000004</v>
      </c>
      <c r="H33">
        <f t="shared" si="3"/>
        <v>1.5240000000000009</v>
      </c>
      <c r="I33">
        <v>5.67</v>
      </c>
      <c r="J33" t="s">
        <v>136</v>
      </c>
      <c r="K33">
        <v>18.7</v>
      </c>
      <c r="L33">
        <v>12.7</v>
      </c>
      <c r="M33">
        <v>76.400000000000006</v>
      </c>
      <c r="N33">
        <v>300</v>
      </c>
      <c r="O33">
        <v>0.05</v>
      </c>
      <c r="P33">
        <v>513</v>
      </c>
      <c r="Q33">
        <v>3.65</v>
      </c>
      <c r="R33">
        <v>1.98</v>
      </c>
      <c r="S33">
        <v>0.94</v>
      </c>
      <c r="T33">
        <v>14.9</v>
      </c>
      <c r="U33">
        <v>3.68</v>
      </c>
      <c r="V33">
        <v>2.4</v>
      </c>
      <c r="W33">
        <v>0.69</v>
      </c>
      <c r="X33">
        <v>4.3</v>
      </c>
      <c r="Y33">
        <v>0.21</v>
      </c>
      <c r="Z33" t="s">
        <v>137</v>
      </c>
      <c r="AA33">
        <v>9.1999999999999993</v>
      </c>
      <c r="AB33">
        <v>10.9</v>
      </c>
      <c r="AC33">
        <v>137</v>
      </c>
      <c r="AD33" t="s">
        <v>138</v>
      </c>
      <c r="AE33">
        <v>2.12</v>
      </c>
      <c r="AF33">
        <v>1.8</v>
      </c>
      <c r="AG33">
        <v>3.13</v>
      </c>
      <c r="AH33" t="s">
        <v>136</v>
      </c>
      <c r="AI33">
        <v>40.799999999999997</v>
      </c>
      <c r="AJ33">
        <v>0.7</v>
      </c>
      <c r="AK33">
        <v>0.66</v>
      </c>
      <c r="AL33">
        <v>0.19</v>
      </c>
      <c r="AM33" t="s">
        <v>139</v>
      </c>
      <c r="AN33">
        <v>0.23</v>
      </c>
      <c r="AO33">
        <v>7.0000000000000007E-2</v>
      </c>
      <c r="AP33" s="8">
        <v>1245</v>
      </c>
      <c r="AQ33" s="8">
        <f t="shared" si="4"/>
        <v>6225</v>
      </c>
      <c r="AR33" t="s">
        <v>136</v>
      </c>
      <c r="AS33">
        <v>17.3</v>
      </c>
      <c r="AT33">
        <v>1.51</v>
      </c>
      <c r="AU33">
        <v>189</v>
      </c>
      <c r="AV33">
        <v>73</v>
      </c>
      <c r="AW33">
        <v>31.5</v>
      </c>
      <c r="AX33">
        <v>3.82</v>
      </c>
      <c r="AY33" s="7">
        <v>30.5</v>
      </c>
      <c r="AZ33" s="7">
        <f t="shared" si="5"/>
        <v>152.5</v>
      </c>
      <c r="BA33">
        <v>11.05</v>
      </c>
      <c r="BB33">
        <v>11.35</v>
      </c>
      <c r="BC33">
        <v>0.3</v>
      </c>
      <c r="BD33">
        <v>0.05</v>
      </c>
      <c r="BE33">
        <v>7.0000000000000007E-2</v>
      </c>
      <c r="BF33" s="34">
        <v>10.5</v>
      </c>
      <c r="BG33" s="34">
        <f t="shared" si="6"/>
        <v>52.5</v>
      </c>
      <c r="BH33">
        <v>0.24</v>
      </c>
      <c r="BI33">
        <v>0.14000000000000001</v>
      </c>
      <c r="BJ33">
        <v>0.01</v>
      </c>
      <c r="BK33" t="s">
        <v>141</v>
      </c>
      <c r="BL33">
        <v>1.3</v>
      </c>
      <c r="BM33">
        <v>101</v>
      </c>
      <c r="BN33">
        <v>0.7</v>
      </c>
      <c r="BO33">
        <v>5</v>
      </c>
      <c r="BP33" t="s">
        <v>139</v>
      </c>
      <c r="BQ33">
        <v>108</v>
      </c>
      <c r="BR33" s="6">
        <v>668</v>
      </c>
      <c r="BS33" s="6">
        <f t="shared" si="7"/>
        <v>3340</v>
      </c>
      <c r="BT33">
        <v>4</v>
      </c>
      <c r="BU33">
        <v>310</v>
      </c>
      <c r="BV33">
        <v>3</v>
      </c>
      <c r="BW33">
        <v>179</v>
      </c>
    </row>
    <row r="34" spans="1:75">
      <c r="A34" t="s">
        <v>40</v>
      </c>
      <c r="B34">
        <v>176</v>
      </c>
      <c r="C34">
        <v>181</v>
      </c>
      <c r="D34">
        <f t="shared" si="0"/>
        <v>5</v>
      </c>
      <c r="E34" t="s">
        <v>68</v>
      </c>
      <c r="F34">
        <f t="shared" si="1"/>
        <v>53.644800000000004</v>
      </c>
      <c r="G34">
        <f t="shared" si="2"/>
        <v>55.168800000000005</v>
      </c>
      <c r="H34">
        <f t="shared" si="3"/>
        <v>1.5240000000000009</v>
      </c>
      <c r="I34">
        <v>5.07</v>
      </c>
      <c r="J34" t="s">
        <v>136</v>
      </c>
      <c r="K34">
        <v>19.600000000000001</v>
      </c>
      <c r="L34">
        <v>5.0999999999999996</v>
      </c>
      <c r="M34">
        <v>76.900000000000006</v>
      </c>
      <c r="N34">
        <v>350</v>
      </c>
      <c r="O34">
        <v>0.14000000000000001</v>
      </c>
      <c r="P34">
        <v>734</v>
      </c>
      <c r="Q34">
        <v>1.68</v>
      </c>
      <c r="R34">
        <v>0.96</v>
      </c>
      <c r="S34">
        <v>0.52</v>
      </c>
      <c r="T34">
        <v>16.8</v>
      </c>
      <c r="U34">
        <v>1.6</v>
      </c>
      <c r="V34">
        <v>2.2000000000000002</v>
      </c>
      <c r="W34">
        <v>0.34</v>
      </c>
      <c r="X34">
        <v>1.8</v>
      </c>
      <c r="Y34">
        <v>0.12</v>
      </c>
      <c r="Z34" t="s">
        <v>137</v>
      </c>
      <c r="AA34">
        <v>10.9</v>
      </c>
      <c r="AB34">
        <v>4.4000000000000004</v>
      </c>
      <c r="AC34">
        <v>115</v>
      </c>
      <c r="AD34" t="s">
        <v>138</v>
      </c>
      <c r="AE34">
        <v>0.86</v>
      </c>
      <c r="AF34">
        <v>3.2</v>
      </c>
      <c r="AG34">
        <v>1.43</v>
      </c>
      <c r="AH34">
        <v>1</v>
      </c>
      <c r="AI34">
        <v>94</v>
      </c>
      <c r="AJ34">
        <v>0.9</v>
      </c>
      <c r="AK34">
        <v>0.28000000000000003</v>
      </c>
      <c r="AL34">
        <v>0.11</v>
      </c>
      <c r="AM34" t="s">
        <v>139</v>
      </c>
      <c r="AN34">
        <v>0.11</v>
      </c>
      <c r="AO34" t="s">
        <v>140</v>
      </c>
      <c r="AP34" s="8">
        <v>1375</v>
      </c>
      <c r="AQ34" s="8">
        <f t="shared" si="4"/>
        <v>6875</v>
      </c>
      <c r="AR34" t="s">
        <v>136</v>
      </c>
      <c r="AS34">
        <v>8.4</v>
      </c>
      <c r="AT34">
        <v>0.83</v>
      </c>
      <c r="AU34">
        <v>205</v>
      </c>
      <c r="AV34">
        <v>74</v>
      </c>
      <c r="AW34">
        <v>25.3</v>
      </c>
      <c r="AX34">
        <v>6.37</v>
      </c>
      <c r="AY34" s="7">
        <v>34.700000000000003</v>
      </c>
      <c r="AZ34" s="7">
        <f t="shared" si="5"/>
        <v>173.5</v>
      </c>
      <c r="BA34">
        <v>7.66</v>
      </c>
      <c r="BB34">
        <v>9.68</v>
      </c>
      <c r="BC34">
        <v>0.38</v>
      </c>
      <c r="BD34">
        <v>0.09</v>
      </c>
      <c r="BE34">
        <v>0.09</v>
      </c>
      <c r="BF34" s="34">
        <v>14.9</v>
      </c>
      <c r="BG34" s="34">
        <f t="shared" si="6"/>
        <v>74.5</v>
      </c>
      <c r="BH34">
        <v>0.25</v>
      </c>
      <c r="BI34" t="s">
        <v>141</v>
      </c>
      <c r="BJ34">
        <v>0.01</v>
      </c>
      <c r="BK34" t="s">
        <v>141</v>
      </c>
      <c r="BL34">
        <v>-0.1</v>
      </c>
      <c r="BM34">
        <v>99.3</v>
      </c>
      <c r="BN34">
        <v>0.7</v>
      </c>
      <c r="BO34" t="s">
        <v>138</v>
      </c>
      <c r="BP34" t="s">
        <v>139</v>
      </c>
      <c r="BQ34">
        <v>122</v>
      </c>
      <c r="BR34" s="6">
        <v>901</v>
      </c>
      <c r="BS34" s="6">
        <f t="shared" si="7"/>
        <v>4505</v>
      </c>
      <c r="BT34" t="s">
        <v>136</v>
      </c>
      <c r="BU34">
        <v>357</v>
      </c>
      <c r="BV34" t="s">
        <v>137</v>
      </c>
      <c r="BW34">
        <v>188</v>
      </c>
    </row>
    <row r="35" spans="1:75">
      <c r="A35" t="s">
        <v>41</v>
      </c>
      <c r="B35">
        <v>181</v>
      </c>
      <c r="C35">
        <v>186</v>
      </c>
      <c r="D35">
        <f t="shared" si="0"/>
        <v>5</v>
      </c>
      <c r="E35" t="s">
        <v>68</v>
      </c>
      <c r="F35">
        <f t="shared" si="1"/>
        <v>55.168800000000005</v>
      </c>
      <c r="G35">
        <f t="shared" si="2"/>
        <v>56.692800000000005</v>
      </c>
      <c r="H35">
        <f t="shared" si="3"/>
        <v>1.5240000000000009</v>
      </c>
      <c r="I35">
        <v>2.69</v>
      </c>
      <c r="J35" t="s">
        <v>136</v>
      </c>
      <c r="K35">
        <v>13.5</v>
      </c>
      <c r="L35">
        <v>4.9000000000000004</v>
      </c>
      <c r="M35">
        <v>68.7</v>
      </c>
      <c r="N35">
        <v>260</v>
      </c>
      <c r="O35">
        <v>7.0000000000000007E-2</v>
      </c>
      <c r="P35">
        <v>707</v>
      </c>
      <c r="Q35">
        <v>1.78</v>
      </c>
      <c r="R35">
        <v>1.03</v>
      </c>
      <c r="S35">
        <v>0.5</v>
      </c>
      <c r="T35">
        <v>12.8</v>
      </c>
      <c r="U35">
        <v>1.69</v>
      </c>
      <c r="V35">
        <v>2.4</v>
      </c>
      <c r="W35">
        <v>0.36</v>
      </c>
      <c r="X35">
        <v>1.6</v>
      </c>
      <c r="Y35">
        <v>0.13</v>
      </c>
      <c r="Z35" t="s">
        <v>137</v>
      </c>
      <c r="AA35">
        <v>10.8</v>
      </c>
      <c r="AB35">
        <v>4.5</v>
      </c>
      <c r="AC35">
        <v>107</v>
      </c>
      <c r="AD35">
        <v>8</v>
      </c>
      <c r="AE35">
        <v>0.87</v>
      </c>
      <c r="AF35">
        <v>2.2000000000000002</v>
      </c>
      <c r="AG35">
        <v>1.41</v>
      </c>
      <c r="AH35" t="s">
        <v>136</v>
      </c>
      <c r="AI35">
        <v>60.1</v>
      </c>
      <c r="AJ35">
        <v>0.9</v>
      </c>
      <c r="AK35">
        <v>0.31</v>
      </c>
      <c r="AL35">
        <v>0.12</v>
      </c>
      <c r="AM35" t="s">
        <v>139</v>
      </c>
      <c r="AN35">
        <v>0.12</v>
      </c>
      <c r="AO35">
        <v>0.06</v>
      </c>
      <c r="AP35" s="8">
        <v>1115</v>
      </c>
      <c r="AQ35" s="8">
        <f t="shared" si="4"/>
        <v>5575</v>
      </c>
      <c r="AR35" t="s">
        <v>136</v>
      </c>
      <c r="AS35">
        <v>8.6</v>
      </c>
      <c r="AT35">
        <v>0.88</v>
      </c>
      <c r="AU35">
        <v>175</v>
      </c>
      <c r="AV35">
        <v>77</v>
      </c>
      <c r="AW35">
        <v>27.6</v>
      </c>
      <c r="AX35">
        <v>5.0999999999999996</v>
      </c>
      <c r="AY35" s="7">
        <v>32.9</v>
      </c>
      <c r="AZ35" s="7">
        <f t="shared" si="5"/>
        <v>164.5</v>
      </c>
      <c r="BA35">
        <v>8.6199999999999992</v>
      </c>
      <c r="BB35">
        <v>11.15</v>
      </c>
      <c r="BC35">
        <v>0.31</v>
      </c>
      <c r="BD35">
        <v>0.05</v>
      </c>
      <c r="BE35">
        <v>7.0000000000000007E-2</v>
      </c>
      <c r="BF35" s="34">
        <v>14.6</v>
      </c>
      <c r="BG35" s="34">
        <f t="shared" si="6"/>
        <v>73</v>
      </c>
      <c r="BH35">
        <v>0.26</v>
      </c>
      <c r="BI35">
        <v>0.02</v>
      </c>
      <c r="BJ35">
        <v>0.01</v>
      </c>
      <c r="BK35" t="s">
        <v>141</v>
      </c>
      <c r="BL35">
        <v>0.41</v>
      </c>
      <c r="BM35">
        <v>101</v>
      </c>
      <c r="BN35">
        <v>0.6</v>
      </c>
      <c r="BO35" t="s">
        <v>138</v>
      </c>
      <c r="BP35" t="s">
        <v>139</v>
      </c>
      <c r="BQ35">
        <v>116</v>
      </c>
      <c r="BR35" s="6">
        <v>933</v>
      </c>
      <c r="BS35" s="6">
        <f t="shared" si="7"/>
        <v>4665</v>
      </c>
      <c r="BT35" t="s">
        <v>136</v>
      </c>
      <c r="BU35">
        <v>342</v>
      </c>
      <c r="BV35" t="s">
        <v>137</v>
      </c>
      <c r="BW35">
        <v>171</v>
      </c>
    </row>
    <row r="36" spans="1:75">
      <c r="A36" t="s">
        <v>42</v>
      </c>
      <c r="B36">
        <v>186</v>
      </c>
      <c r="C36">
        <v>191</v>
      </c>
      <c r="D36">
        <f t="shared" si="0"/>
        <v>5</v>
      </c>
      <c r="E36" t="s">
        <v>68</v>
      </c>
      <c r="F36">
        <f t="shared" si="1"/>
        <v>56.692800000000005</v>
      </c>
      <c r="G36">
        <f t="shared" si="2"/>
        <v>58.216800000000006</v>
      </c>
      <c r="H36">
        <f t="shared" si="3"/>
        <v>1.5240000000000009</v>
      </c>
      <c r="I36">
        <v>5.39</v>
      </c>
      <c r="J36" t="s">
        <v>136</v>
      </c>
      <c r="K36">
        <v>16.8</v>
      </c>
      <c r="L36">
        <v>5.4</v>
      </c>
      <c r="M36">
        <v>71.900000000000006</v>
      </c>
      <c r="N36">
        <v>280</v>
      </c>
      <c r="O36">
        <v>0.08</v>
      </c>
      <c r="P36">
        <v>670</v>
      </c>
      <c r="Q36">
        <v>2.02</v>
      </c>
      <c r="R36">
        <v>1.1100000000000001</v>
      </c>
      <c r="S36">
        <v>0.56999999999999995</v>
      </c>
      <c r="T36">
        <v>14.8</v>
      </c>
      <c r="U36">
        <v>1.98</v>
      </c>
      <c r="V36">
        <v>2.2999999999999998</v>
      </c>
      <c r="W36">
        <v>0.39</v>
      </c>
      <c r="X36">
        <v>1.8</v>
      </c>
      <c r="Y36">
        <v>0.14000000000000001</v>
      </c>
      <c r="Z36" t="s">
        <v>137</v>
      </c>
      <c r="AA36">
        <v>10.4</v>
      </c>
      <c r="AB36">
        <v>4.8</v>
      </c>
      <c r="AC36">
        <v>97</v>
      </c>
      <c r="AD36" t="s">
        <v>138</v>
      </c>
      <c r="AE36">
        <v>0.89</v>
      </c>
      <c r="AF36">
        <v>3.1</v>
      </c>
      <c r="AG36">
        <v>1.55</v>
      </c>
      <c r="AH36" t="s">
        <v>136</v>
      </c>
      <c r="AI36">
        <v>67.7</v>
      </c>
      <c r="AJ36">
        <v>0.9</v>
      </c>
      <c r="AK36">
        <v>0.35</v>
      </c>
      <c r="AL36">
        <v>0.13</v>
      </c>
      <c r="AM36" t="s">
        <v>139</v>
      </c>
      <c r="AN36">
        <v>0.13</v>
      </c>
      <c r="AO36">
        <v>0.05</v>
      </c>
      <c r="AP36" s="8">
        <v>1290</v>
      </c>
      <c r="AQ36" s="8">
        <f t="shared" si="4"/>
        <v>6450</v>
      </c>
      <c r="AR36" t="s">
        <v>136</v>
      </c>
      <c r="AS36">
        <v>9.3000000000000007</v>
      </c>
      <c r="AT36">
        <v>0.95</v>
      </c>
      <c r="AU36">
        <v>182</v>
      </c>
      <c r="AV36">
        <v>73</v>
      </c>
      <c r="AW36">
        <v>27</v>
      </c>
      <c r="AX36">
        <v>5.44</v>
      </c>
      <c r="AY36" s="7">
        <v>33.200000000000003</v>
      </c>
      <c r="AZ36" s="7">
        <f t="shared" si="5"/>
        <v>166</v>
      </c>
      <c r="BA36">
        <v>8.9600000000000009</v>
      </c>
      <c r="BB36">
        <v>10.3</v>
      </c>
      <c r="BC36">
        <v>0.33</v>
      </c>
      <c r="BD36">
        <v>0.09</v>
      </c>
      <c r="BE36">
        <v>0.08</v>
      </c>
      <c r="BF36" s="34">
        <v>14.5</v>
      </c>
      <c r="BG36" s="34">
        <f t="shared" si="6"/>
        <v>72.5</v>
      </c>
      <c r="BH36">
        <v>0.25</v>
      </c>
      <c r="BI36" t="s">
        <v>141</v>
      </c>
      <c r="BJ36">
        <v>0.01</v>
      </c>
      <c r="BK36" t="s">
        <v>141</v>
      </c>
      <c r="BL36">
        <v>-0.51</v>
      </c>
      <c r="BM36">
        <v>99.7</v>
      </c>
      <c r="BN36">
        <v>0.9</v>
      </c>
      <c r="BO36" t="s">
        <v>138</v>
      </c>
      <c r="BP36" t="s">
        <v>139</v>
      </c>
      <c r="BQ36">
        <v>116</v>
      </c>
      <c r="BR36" s="6">
        <v>877</v>
      </c>
      <c r="BS36" s="6">
        <f t="shared" si="7"/>
        <v>4385</v>
      </c>
      <c r="BT36" t="s">
        <v>136</v>
      </c>
      <c r="BU36">
        <v>341</v>
      </c>
      <c r="BV36" t="s">
        <v>137</v>
      </c>
      <c r="BW36">
        <v>172</v>
      </c>
    </row>
    <row r="37" spans="1:75">
      <c r="A37" t="s">
        <v>43</v>
      </c>
      <c r="B37">
        <v>191</v>
      </c>
      <c r="C37">
        <v>196</v>
      </c>
      <c r="D37">
        <f t="shared" si="0"/>
        <v>5</v>
      </c>
      <c r="E37" t="s">
        <v>68</v>
      </c>
      <c r="F37">
        <f t="shared" si="1"/>
        <v>58.216800000000006</v>
      </c>
      <c r="G37">
        <f t="shared" si="2"/>
        <v>59.7408</v>
      </c>
      <c r="H37">
        <f t="shared" si="3"/>
        <v>1.5239999999999938</v>
      </c>
      <c r="I37">
        <v>5.98</v>
      </c>
      <c r="J37" t="s">
        <v>136</v>
      </c>
      <c r="K37">
        <v>15.2</v>
      </c>
      <c r="L37">
        <v>5.3</v>
      </c>
      <c r="M37">
        <v>61.3</v>
      </c>
      <c r="N37">
        <v>240</v>
      </c>
      <c r="O37">
        <v>0.04</v>
      </c>
      <c r="P37">
        <v>460</v>
      </c>
      <c r="Q37">
        <v>1.98</v>
      </c>
      <c r="R37">
        <v>1.1100000000000001</v>
      </c>
      <c r="S37">
        <v>0.51</v>
      </c>
      <c r="T37">
        <v>16.8</v>
      </c>
      <c r="U37">
        <v>1.87</v>
      </c>
      <c r="V37">
        <v>2.4</v>
      </c>
      <c r="W37">
        <v>0.37</v>
      </c>
      <c r="X37">
        <v>1.8</v>
      </c>
      <c r="Y37">
        <v>0.13</v>
      </c>
      <c r="Z37" t="s">
        <v>137</v>
      </c>
      <c r="AA37">
        <v>8.3000000000000007</v>
      </c>
      <c r="AB37">
        <v>4.9000000000000004</v>
      </c>
      <c r="AC37">
        <v>70</v>
      </c>
      <c r="AD37" t="s">
        <v>138</v>
      </c>
      <c r="AE37">
        <v>0.91</v>
      </c>
      <c r="AF37">
        <v>2.5</v>
      </c>
      <c r="AG37">
        <v>1.59</v>
      </c>
      <c r="AH37" t="s">
        <v>136</v>
      </c>
      <c r="AI37">
        <v>36.200000000000003</v>
      </c>
      <c r="AJ37">
        <v>0.7</v>
      </c>
      <c r="AK37">
        <v>0.34</v>
      </c>
      <c r="AL37">
        <v>0.13</v>
      </c>
      <c r="AM37" t="s">
        <v>139</v>
      </c>
      <c r="AN37">
        <v>0.13</v>
      </c>
      <c r="AO37">
        <v>0.05</v>
      </c>
      <c r="AP37" s="8">
        <v>1375</v>
      </c>
      <c r="AQ37" s="8">
        <f t="shared" si="4"/>
        <v>6875</v>
      </c>
      <c r="AR37" t="s">
        <v>136</v>
      </c>
      <c r="AS37">
        <v>9.6</v>
      </c>
      <c r="AT37">
        <v>0.93</v>
      </c>
      <c r="AU37">
        <v>179</v>
      </c>
      <c r="AV37">
        <v>75</v>
      </c>
      <c r="AW37">
        <v>23.8</v>
      </c>
      <c r="AX37">
        <v>3.64</v>
      </c>
      <c r="AY37" s="7">
        <v>40.1</v>
      </c>
      <c r="AZ37" s="7">
        <f t="shared" si="5"/>
        <v>200.5</v>
      </c>
      <c r="BA37">
        <v>8.0399999999999991</v>
      </c>
      <c r="BB37">
        <v>9.9700000000000006</v>
      </c>
      <c r="BC37">
        <v>0.19</v>
      </c>
      <c r="BD37">
        <v>0.04</v>
      </c>
      <c r="BE37">
        <v>0.1</v>
      </c>
      <c r="BF37" s="34">
        <v>15.5</v>
      </c>
      <c r="BG37" s="34">
        <f t="shared" si="6"/>
        <v>77.5</v>
      </c>
      <c r="BH37">
        <v>0.27</v>
      </c>
      <c r="BI37" t="s">
        <v>141</v>
      </c>
      <c r="BJ37">
        <v>0.01</v>
      </c>
      <c r="BK37" t="s">
        <v>141</v>
      </c>
      <c r="BL37">
        <v>-0.69</v>
      </c>
      <c r="BM37">
        <v>101</v>
      </c>
      <c r="BN37">
        <v>1.1000000000000001</v>
      </c>
      <c r="BO37" t="s">
        <v>138</v>
      </c>
      <c r="BP37" t="s">
        <v>139</v>
      </c>
      <c r="BQ37">
        <v>128</v>
      </c>
      <c r="BR37" s="6">
        <v>595</v>
      </c>
      <c r="BS37" s="6">
        <f t="shared" si="7"/>
        <v>2975</v>
      </c>
      <c r="BT37" t="s">
        <v>136</v>
      </c>
      <c r="BU37">
        <v>368</v>
      </c>
      <c r="BV37" t="s">
        <v>137</v>
      </c>
      <c r="BW37">
        <v>216</v>
      </c>
    </row>
    <row r="38" spans="1:75">
      <c r="A38" t="s">
        <v>44</v>
      </c>
      <c r="B38">
        <v>196</v>
      </c>
      <c r="C38">
        <v>201</v>
      </c>
      <c r="D38">
        <f t="shared" si="0"/>
        <v>5</v>
      </c>
      <c r="E38" t="s">
        <v>68</v>
      </c>
      <c r="F38">
        <f t="shared" si="1"/>
        <v>59.7408</v>
      </c>
      <c r="G38">
        <f t="shared" si="2"/>
        <v>61.264800000000001</v>
      </c>
      <c r="H38">
        <f t="shared" si="3"/>
        <v>1.5240000000000009</v>
      </c>
      <c r="I38">
        <v>5.18</v>
      </c>
      <c r="J38" t="s">
        <v>136</v>
      </c>
      <c r="K38">
        <v>22</v>
      </c>
      <c r="L38">
        <v>3.9</v>
      </c>
      <c r="M38">
        <v>100</v>
      </c>
      <c r="N38">
        <v>490</v>
      </c>
      <c r="O38">
        <v>0.16</v>
      </c>
      <c r="P38">
        <v>639</v>
      </c>
      <c r="Q38">
        <v>1.49</v>
      </c>
      <c r="R38">
        <v>0.83</v>
      </c>
      <c r="S38">
        <v>0.5</v>
      </c>
      <c r="T38">
        <v>20.7</v>
      </c>
      <c r="U38">
        <v>1.4</v>
      </c>
      <c r="V38">
        <v>1.6</v>
      </c>
      <c r="W38">
        <v>0.28999999999999998</v>
      </c>
      <c r="X38">
        <v>1.4</v>
      </c>
      <c r="Y38">
        <v>0.09</v>
      </c>
      <c r="Z38" t="s">
        <v>137</v>
      </c>
      <c r="AA38">
        <v>6.5</v>
      </c>
      <c r="AB38">
        <v>3.6</v>
      </c>
      <c r="AC38">
        <v>197</v>
      </c>
      <c r="AD38" t="s">
        <v>138</v>
      </c>
      <c r="AE38">
        <v>0.65</v>
      </c>
      <c r="AF38">
        <v>4.8</v>
      </c>
      <c r="AG38">
        <v>1.17</v>
      </c>
      <c r="AH38" t="s">
        <v>136</v>
      </c>
      <c r="AI38">
        <v>116</v>
      </c>
      <c r="AJ38">
        <v>0.5</v>
      </c>
      <c r="AK38">
        <v>0.25</v>
      </c>
      <c r="AL38">
        <v>0.06</v>
      </c>
      <c r="AM38" t="s">
        <v>139</v>
      </c>
      <c r="AN38">
        <v>0.09</v>
      </c>
      <c r="AO38" t="s">
        <v>140</v>
      </c>
      <c r="AP38" s="8">
        <v>1500</v>
      </c>
      <c r="AQ38" s="8">
        <f t="shared" si="4"/>
        <v>7500</v>
      </c>
      <c r="AR38" t="s">
        <v>136</v>
      </c>
      <c r="AS38">
        <v>7.2</v>
      </c>
      <c r="AT38">
        <v>0.66</v>
      </c>
      <c r="AU38">
        <v>243</v>
      </c>
      <c r="AV38">
        <v>46</v>
      </c>
      <c r="AW38">
        <v>27.8</v>
      </c>
      <c r="AX38">
        <v>9.23</v>
      </c>
      <c r="AY38" s="7">
        <v>32</v>
      </c>
      <c r="AZ38" s="7">
        <f t="shared" si="5"/>
        <v>160</v>
      </c>
      <c r="BA38">
        <v>9.2200000000000006</v>
      </c>
      <c r="BB38">
        <v>8.86</v>
      </c>
      <c r="BC38">
        <v>0.48</v>
      </c>
      <c r="BD38">
        <v>0.15</v>
      </c>
      <c r="BE38">
        <v>0.09</v>
      </c>
      <c r="BF38" s="34">
        <v>10.5</v>
      </c>
      <c r="BG38" s="34">
        <f t="shared" si="6"/>
        <v>52.5</v>
      </c>
      <c r="BH38">
        <v>0.23</v>
      </c>
      <c r="BI38" t="s">
        <v>141</v>
      </c>
      <c r="BJ38">
        <v>0.01</v>
      </c>
      <c r="BK38" t="s">
        <v>141</v>
      </c>
      <c r="BL38">
        <v>0.5</v>
      </c>
      <c r="BM38">
        <v>99.1</v>
      </c>
      <c r="BN38">
        <v>0.7</v>
      </c>
      <c r="BO38" t="s">
        <v>138</v>
      </c>
      <c r="BP38" t="s">
        <v>139</v>
      </c>
      <c r="BQ38">
        <v>108</v>
      </c>
      <c r="BR38" s="6">
        <v>743</v>
      </c>
      <c r="BS38" s="6">
        <f t="shared" si="7"/>
        <v>3715</v>
      </c>
      <c r="BT38" t="s">
        <v>136</v>
      </c>
      <c r="BU38">
        <v>339</v>
      </c>
      <c r="BV38">
        <v>3</v>
      </c>
      <c r="BW38">
        <v>186</v>
      </c>
    </row>
    <row r="39" spans="1:75">
      <c r="A39" t="s">
        <v>45</v>
      </c>
      <c r="B39">
        <v>201</v>
      </c>
      <c r="C39">
        <v>206</v>
      </c>
      <c r="D39">
        <f t="shared" si="0"/>
        <v>5</v>
      </c>
      <c r="E39" t="s">
        <v>68</v>
      </c>
      <c r="F39">
        <f t="shared" si="1"/>
        <v>61.264800000000001</v>
      </c>
      <c r="G39">
        <f t="shared" si="2"/>
        <v>62.788800000000002</v>
      </c>
      <c r="H39">
        <f t="shared" si="3"/>
        <v>1.5240000000000009</v>
      </c>
      <c r="I39">
        <v>5.31</v>
      </c>
      <c r="J39" t="s">
        <v>136</v>
      </c>
      <c r="K39">
        <v>26.4</v>
      </c>
      <c r="L39">
        <v>8.5</v>
      </c>
      <c r="M39">
        <v>87</v>
      </c>
      <c r="N39">
        <v>380</v>
      </c>
      <c r="O39">
        <v>7.0000000000000007E-2</v>
      </c>
      <c r="P39">
        <v>354</v>
      </c>
      <c r="Q39">
        <v>2.58</v>
      </c>
      <c r="R39">
        <v>1.44</v>
      </c>
      <c r="S39">
        <v>0.74</v>
      </c>
      <c r="T39">
        <v>17.399999999999999</v>
      </c>
      <c r="U39">
        <v>2.68</v>
      </c>
      <c r="V39">
        <v>2.2000000000000002</v>
      </c>
      <c r="W39">
        <v>0.5</v>
      </c>
      <c r="X39">
        <v>2.9</v>
      </c>
      <c r="Y39">
        <v>0.16</v>
      </c>
      <c r="Z39" t="s">
        <v>137</v>
      </c>
      <c r="AA39">
        <v>9.6</v>
      </c>
      <c r="AB39">
        <v>7.1</v>
      </c>
      <c r="AC39">
        <v>173</v>
      </c>
      <c r="AD39" t="s">
        <v>138</v>
      </c>
      <c r="AE39">
        <v>1.38</v>
      </c>
      <c r="AF39">
        <v>3.9</v>
      </c>
      <c r="AG39">
        <v>2.25</v>
      </c>
      <c r="AH39" t="s">
        <v>136</v>
      </c>
      <c r="AI39">
        <v>76.3</v>
      </c>
      <c r="AJ39">
        <v>0.8</v>
      </c>
      <c r="AK39">
        <v>0.46</v>
      </c>
      <c r="AL39">
        <v>0.23</v>
      </c>
      <c r="AM39" t="s">
        <v>139</v>
      </c>
      <c r="AN39">
        <v>0.16</v>
      </c>
      <c r="AO39">
        <v>0.08</v>
      </c>
      <c r="AP39" s="8">
        <v>1490</v>
      </c>
      <c r="AQ39" s="8">
        <f t="shared" si="4"/>
        <v>7450</v>
      </c>
      <c r="AR39" t="s">
        <v>136</v>
      </c>
      <c r="AS39">
        <v>12.5</v>
      </c>
      <c r="AT39">
        <v>1.1499999999999999</v>
      </c>
      <c r="AU39">
        <v>218</v>
      </c>
      <c r="AV39">
        <v>68</v>
      </c>
      <c r="AW39">
        <v>31.9</v>
      </c>
      <c r="AX39">
        <v>6.29</v>
      </c>
      <c r="AY39" s="7">
        <v>28.4</v>
      </c>
      <c r="AZ39" s="7">
        <f t="shared" si="5"/>
        <v>142</v>
      </c>
      <c r="BA39">
        <v>11.75</v>
      </c>
      <c r="BB39">
        <v>9.49</v>
      </c>
      <c r="BC39">
        <v>0.43</v>
      </c>
      <c r="BD39">
        <v>0.11</v>
      </c>
      <c r="BE39">
        <v>7.0000000000000007E-2</v>
      </c>
      <c r="BF39" s="34">
        <v>10.5</v>
      </c>
      <c r="BG39" s="34">
        <f t="shared" si="6"/>
        <v>52.5</v>
      </c>
      <c r="BH39">
        <v>0.22</v>
      </c>
      <c r="BI39" t="s">
        <v>141</v>
      </c>
      <c r="BJ39">
        <v>0.01</v>
      </c>
      <c r="BK39" t="s">
        <v>141</v>
      </c>
      <c r="BL39">
        <v>0.8</v>
      </c>
      <c r="BM39">
        <v>100</v>
      </c>
      <c r="BN39" t="s">
        <v>139</v>
      </c>
      <c r="BO39" t="s">
        <v>138</v>
      </c>
      <c r="BP39" t="s">
        <v>139</v>
      </c>
      <c r="BQ39">
        <v>94</v>
      </c>
      <c r="BR39" s="6">
        <v>432</v>
      </c>
      <c r="BS39" s="6">
        <f t="shared" si="7"/>
        <v>2160</v>
      </c>
      <c r="BT39" t="s">
        <v>136</v>
      </c>
      <c r="BU39">
        <v>257</v>
      </c>
      <c r="BV39">
        <v>2</v>
      </c>
      <c r="BW39">
        <v>155</v>
      </c>
    </row>
    <row r="40" spans="1:75">
      <c r="A40" t="s">
        <v>46</v>
      </c>
      <c r="B40">
        <v>206</v>
      </c>
      <c r="C40">
        <v>211</v>
      </c>
      <c r="D40">
        <f t="shared" si="0"/>
        <v>5</v>
      </c>
      <c r="E40" t="s">
        <v>70</v>
      </c>
      <c r="F40">
        <f t="shared" si="1"/>
        <v>62.788800000000002</v>
      </c>
      <c r="G40">
        <f t="shared" si="2"/>
        <v>64.31280000000001</v>
      </c>
      <c r="H40">
        <f t="shared" si="3"/>
        <v>1.524000000000008</v>
      </c>
      <c r="I40">
        <v>5.31</v>
      </c>
      <c r="J40" t="s">
        <v>136</v>
      </c>
      <c r="K40">
        <v>14.8</v>
      </c>
      <c r="L40">
        <v>6.8</v>
      </c>
      <c r="M40">
        <v>53.9</v>
      </c>
      <c r="N40">
        <v>220</v>
      </c>
      <c r="O40">
        <v>0.03</v>
      </c>
      <c r="P40">
        <v>325</v>
      </c>
      <c r="Q40">
        <v>2.7</v>
      </c>
      <c r="R40">
        <v>1.44</v>
      </c>
      <c r="S40">
        <v>0.66</v>
      </c>
      <c r="T40">
        <v>17.399999999999999</v>
      </c>
      <c r="U40">
        <v>2.57</v>
      </c>
      <c r="V40">
        <v>2.1</v>
      </c>
      <c r="W40">
        <v>0.52</v>
      </c>
      <c r="X40">
        <v>2.2000000000000002</v>
      </c>
      <c r="Y40">
        <v>0.16</v>
      </c>
      <c r="Z40" t="s">
        <v>137</v>
      </c>
      <c r="AA40">
        <v>6.2</v>
      </c>
      <c r="AB40">
        <v>6.3</v>
      </c>
      <c r="AC40">
        <v>53</v>
      </c>
      <c r="AD40" t="s">
        <v>138</v>
      </c>
      <c r="AE40">
        <v>1.2</v>
      </c>
      <c r="AF40">
        <v>2.1</v>
      </c>
      <c r="AG40">
        <v>2.1</v>
      </c>
      <c r="AH40" t="s">
        <v>136</v>
      </c>
      <c r="AI40">
        <v>32.200000000000003</v>
      </c>
      <c r="AJ40">
        <v>0.5</v>
      </c>
      <c r="AK40">
        <v>0.47</v>
      </c>
      <c r="AL40">
        <v>0.2</v>
      </c>
      <c r="AM40" t="s">
        <v>139</v>
      </c>
      <c r="AN40">
        <v>0.17</v>
      </c>
      <c r="AO40">
        <v>0.06</v>
      </c>
      <c r="AP40" s="8">
        <v>1520</v>
      </c>
      <c r="AQ40" s="8">
        <f t="shared" si="4"/>
        <v>7600</v>
      </c>
      <c r="AR40" t="s">
        <v>136</v>
      </c>
      <c r="AS40">
        <v>12.6</v>
      </c>
      <c r="AT40">
        <v>1.1200000000000001</v>
      </c>
      <c r="AU40">
        <v>173</v>
      </c>
      <c r="AV40">
        <v>64</v>
      </c>
      <c r="AW40">
        <v>27.8</v>
      </c>
      <c r="AX40">
        <v>4.1100000000000003</v>
      </c>
      <c r="AY40" s="7">
        <v>34.5</v>
      </c>
      <c r="AZ40" s="7">
        <f t="shared" si="5"/>
        <v>172.5</v>
      </c>
      <c r="BA40">
        <v>11.05</v>
      </c>
      <c r="BB40">
        <v>9.57</v>
      </c>
      <c r="BC40">
        <v>0.2</v>
      </c>
      <c r="BD40">
        <v>0.05</v>
      </c>
      <c r="BE40">
        <v>0.08</v>
      </c>
      <c r="BF40" s="34">
        <v>11.5</v>
      </c>
      <c r="BG40" s="34">
        <f t="shared" si="6"/>
        <v>57.5</v>
      </c>
      <c r="BH40">
        <v>0.24</v>
      </c>
      <c r="BI40" t="s">
        <v>141</v>
      </c>
      <c r="BJ40">
        <v>0.01</v>
      </c>
      <c r="BK40" t="s">
        <v>141</v>
      </c>
      <c r="BL40">
        <v>-0.1</v>
      </c>
      <c r="BM40">
        <v>99</v>
      </c>
      <c r="BN40">
        <v>0.6</v>
      </c>
      <c r="BO40" t="s">
        <v>138</v>
      </c>
      <c r="BP40" t="s">
        <v>139</v>
      </c>
      <c r="BQ40">
        <v>113</v>
      </c>
      <c r="BR40" s="6">
        <v>441</v>
      </c>
      <c r="BS40" s="6">
        <f t="shared" si="7"/>
        <v>2205</v>
      </c>
      <c r="BT40" t="s">
        <v>136</v>
      </c>
      <c r="BU40">
        <v>313</v>
      </c>
      <c r="BV40" t="s">
        <v>137</v>
      </c>
      <c r="BW40">
        <v>207</v>
      </c>
    </row>
    <row r="41" spans="1:75">
      <c r="A41" t="s">
        <v>47</v>
      </c>
      <c r="B41">
        <v>211</v>
      </c>
      <c r="C41">
        <v>216</v>
      </c>
      <c r="D41">
        <f t="shared" si="0"/>
        <v>5</v>
      </c>
      <c r="E41" t="s">
        <v>71</v>
      </c>
      <c r="F41">
        <f t="shared" si="1"/>
        <v>64.31280000000001</v>
      </c>
      <c r="G41">
        <f t="shared" si="2"/>
        <v>65.836799999999997</v>
      </c>
      <c r="H41">
        <f t="shared" si="3"/>
        <v>1.5239999999999867</v>
      </c>
      <c r="I41">
        <v>5.28</v>
      </c>
      <c r="J41" t="s">
        <v>136</v>
      </c>
      <c r="K41">
        <v>8</v>
      </c>
      <c r="L41">
        <v>6</v>
      </c>
      <c r="M41">
        <v>41.1</v>
      </c>
      <c r="N41">
        <v>150</v>
      </c>
      <c r="O41">
        <v>0.04</v>
      </c>
      <c r="P41">
        <v>144</v>
      </c>
      <c r="Q41">
        <v>2.2999999999999998</v>
      </c>
      <c r="R41">
        <v>1.27</v>
      </c>
      <c r="S41">
        <v>0.57999999999999996</v>
      </c>
      <c r="T41">
        <v>18.600000000000001</v>
      </c>
      <c r="U41">
        <v>2.2799999999999998</v>
      </c>
      <c r="V41">
        <v>2.1</v>
      </c>
      <c r="W41">
        <v>0.45</v>
      </c>
      <c r="X41">
        <v>2</v>
      </c>
      <c r="Y41">
        <v>0.14000000000000001</v>
      </c>
      <c r="Z41" t="s">
        <v>137</v>
      </c>
      <c r="AA41">
        <v>5.2</v>
      </c>
      <c r="AB41">
        <v>5.7</v>
      </c>
      <c r="AC41">
        <v>19</v>
      </c>
      <c r="AD41" t="s">
        <v>138</v>
      </c>
      <c r="AE41">
        <v>1.04</v>
      </c>
      <c r="AF41">
        <v>1.3</v>
      </c>
      <c r="AG41">
        <v>1.91</v>
      </c>
      <c r="AH41" t="s">
        <v>136</v>
      </c>
      <c r="AI41">
        <v>17.2</v>
      </c>
      <c r="AJ41">
        <v>0.4</v>
      </c>
      <c r="AK41">
        <v>0.4</v>
      </c>
      <c r="AL41">
        <v>0.21</v>
      </c>
      <c r="AM41" t="s">
        <v>139</v>
      </c>
      <c r="AN41">
        <v>0.14000000000000001</v>
      </c>
      <c r="AO41">
        <v>7.0000000000000007E-2</v>
      </c>
      <c r="AP41" s="8">
        <v>1805</v>
      </c>
      <c r="AQ41" s="8">
        <f t="shared" si="4"/>
        <v>9025</v>
      </c>
      <c r="AR41" t="s">
        <v>136</v>
      </c>
      <c r="AS41">
        <v>10.8</v>
      </c>
      <c r="AT41">
        <v>1</v>
      </c>
      <c r="AU41">
        <v>158</v>
      </c>
      <c r="AV41">
        <v>62</v>
      </c>
      <c r="AW41">
        <v>23.3</v>
      </c>
      <c r="AX41">
        <v>3.47</v>
      </c>
      <c r="AY41" s="7">
        <v>41.6</v>
      </c>
      <c r="AZ41" s="7">
        <f t="shared" si="5"/>
        <v>208</v>
      </c>
      <c r="BA41">
        <v>9.6199999999999992</v>
      </c>
      <c r="BB41">
        <v>8.15</v>
      </c>
      <c r="BC41">
        <v>0.14000000000000001</v>
      </c>
      <c r="BD41">
        <v>0.01</v>
      </c>
      <c r="BE41">
        <v>0.09</v>
      </c>
      <c r="BF41" s="34">
        <v>14.05</v>
      </c>
      <c r="BG41" s="34">
        <f t="shared" si="6"/>
        <v>70.25</v>
      </c>
      <c r="BH41">
        <v>0.26</v>
      </c>
      <c r="BI41" t="s">
        <v>141</v>
      </c>
      <c r="BJ41">
        <v>0.01</v>
      </c>
      <c r="BK41" t="s">
        <v>141</v>
      </c>
      <c r="BL41">
        <v>-1.01</v>
      </c>
      <c r="BM41">
        <v>99.7</v>
      </c>
      <c r="BN41">
        <v>0.5</v>
      </c>
      <c r="BO41" t="s">
        <v>138</v>
      </c>
      <c r="BP41" t="s">
        <v>139</v>
      </c>
      <c r="BQ41">
        <v>122</v>
      </c>
      <c r="BR41" s="6">
        <v>239</v>
      </c>
      <c r="BS41" s="6">
        <f t="shared" si="7"/>
        <v>1195</v>
      </c>
      <c r="BT41" t="s">
        <v>136</v>
      </c>
      <c r="BU41">
        <v>344</v>
      </c>
      <c r="BV41">
        <v>3</v>
      </c>
      <c r="BW41">
        <v>251</v>
      </c>
    </row>
    <row r="42" spans="1:75">
      <c r="A42" t="s">
        <v>48</v>
      </c>
      <c r="B42">
        <v>216</v>
      </c>
      <c r="C42">
        <v>221</v>
      </c>
      <c r="D42">
        <f t="shared" si="0"/>
        <v>5</v>
      </c>
      <c r="E42" t="s">
        <v>68</v>
      </c>
      <c r="F42">
        <f t="shared" si="1"/>
        <v>65.836799999999997</v>
      </c>
      <c r="G42">
        <f t="shared" si="2"/>
        <v>67.360799999999998</v>
      </c>
      <c r="H42">
        <f t="shared" si="3"/>
        <v>1.5240000000000009</v>
      </c>
      <c r="I42">
        <v>5.61</v>
      </c>
      <c r="J42" t="s">
        <v>136</v>
      </c>
      <c r="K42">
        <v>8.3000000000000007</v>
      </c>
      <c r="L42">
        <v>5.9</v>
      </c>
      <c r="M42">
        <v>74.7</v>
      </c>
      <c r="N42">
        <v>270</v>
      </c>
      <c r="O42">
        <v>0.01</v>
      </c>
      <c r="P42">
        <v>213</v>
      </c>
      <c r="Q42">
        <v>2.2799999999999998</v>
      </c>
      <c r="R42">
        <v>1.25</v>
      </c>
      <c r="S42">
        <v>0.55000000000000004</v>
      </c>
      <c r="T42">
        <v>21.5</v>
      </c>
      <c r="U42">
        <v>2.19</v>
      </c>
      <c r="V42">
        <v>2.1</v>
      </c>
      <c r="W42">
        <v>0.44</v>
      </c>
      <c r="X42">
        <v>1.9</v>
      </c>
      <c r="Y42">
        <v>0.13</v>
      </c>
      <c r="Z42" t="s">
        <v>137</v>
      </c>
      <c r="AA42">
        <v>5.5</v>
      </c>
      <c r="AB42">
        <v>5.7</v>
      </c>
      <c r="AC42">
        <v>49</v>
      </c>
      <c r="AD42" t="s">
        <v>138</v>
      </c>
      <c r="AE42">
        <v>1.08</v>
      </c>
      <c r="AF42">
        <v>0.9</v>
      </c>
      <c r="AG42">
        <v>1.92</v>
      </c>
      <c r="AH42" t="s">
        <v>136</v>
      </c>
      <c r="AI42">
        <v>16.399999999999999</v>
      </c>
      <c r="AJ42">
        <v>0.4</v>
      </c>
      <c r="AK42">
        <v>0.39</v>
      </c>
      <c r="AL42">
        <v>0.11</v>
      </c>
      <c r="AM42" t="s">
        <v>139</v>
      </c>
      <c r="AN42">
        <v>0.13</v>
      </c>
      <c r="AO42">
        <v>0.05</v>
      </c>
      <c r="AP42" s="8">
        <v>1835</v>
      </c>
      <c r="AQ42" s="8">
        <f t="shared" si="4"/>
        <v>9175</v>
      </c>
      <c r="AR42" t="s">
        <v>136</v>
      </c>
      <c r="AS42">
        <v>10.9</v>
      </c>
      <c r="AT42">
        <v>0.96</v>
      </c>
      <c r="AU42">
        <v>237</v>
      </c>
      <c r="AV42">
        <v>63</v>
      </c>
      <c r="AW42">
        <v>24.3</v>
      </c>
      <c r="AX42">
        <v>3.52</v>
      </c>
      <c r="AY42" s="7">
        <v>41.3</v>
      </c>
      <c r="AZ42" s="7">
        <f t="shared" si="5"/>
        <v>206.5</v>
      </c>
      <c r="BA42">
        <v>10.050000000000001</v>
      </c>
      <c r="BB42">
        <v>8.5</v>
      </c>
      <c r="BC42">
        <v>0.16</v>
      </c>
      <c r="BD42" t="s">
        <v>141</v>
      </c>
      <c r="BE42">
        <v>0.08</v>
      </c>
      <c r="BF42" s="34">
        <v>13.6</v>
      </c>
      <c r="BG42" s="34">
        <f t="shared" si="6"/>
        <v>68</v>
      </c>
      <c r="BH42">
        <v>0.25</v>
      </c>
      <c r="BI42">
        <v>7.0000000000000007E-2</v>
      </c>
      <c r="BJ42">
        <v>0.01</v>
      </c>
      <c r="BK42" t="s">
        <v>141</v>
      </c>
      <c r="BL42">
        <v>-0.71</v>
      </c>
      <c r="BM42">
        <v>101</v>
      </c>
      <c r="BN42">
        <v>1</v>
      </c>
      <c r="BO42" t="s">
        <v>138</v>
      </c>
      <c r="BP42" t="s">
        <v>139</v>
      </c>
      <c r="BQ42">
        <v>128</v>
      </c>
      <c r="BR42" s="6">
        <v>278</v>
      </c>
      <c r="BS42" s="6">
        <f t="shared" si="7"/>
        <v>1390</v>
      </c>
      <c r="BT42" t="s">
        <v>136</v>
      </c>
      <c r="BU42">
        <v>350</v>
      </c>
      <c r="BV42">
        <v>5</v>
      </c>
      <c r="BW42">
        <v>245</v>
      </c>
    </row>
    <row r="43" spans="1:75">
      <c r="A43" t="s">
        <v>49</v>
      </c>
      <c r="B43">
        <v>221</v>
      </c>
      <c r="C43">
        <v>226</v>
      </c>
      <c r="D43">
        <f t="shared" si="0"/>
        <v>5</v>
      </c>
      <c r="E43" t="s">
        <v>68</v>
      </c>
      <c r="F43">
        <f t="shared" si="1"/>
        <v>67.360799999999998</v>
      </c>
      <c r="G43">
        <f t="shared" si="2"/>
        <v>68.884799999999998</v>
      </c>
      <c r="H43">
        <f t="shared" si="3"/>
        <v>1.5240000000000009</v>
      </c>
      <c r="I43">
        <v>6.38</v>
      </c>
      <c r="J43" t="s">
        <v>136</v>
      </c>
      <c r="K43">
        <v>3.9</v>
      </c>
      <c r="L43">
        <v>3.2</v>
      </c>
      <c r="M43">
        <v>29</v>
      </c>
      <c r="N43">
        <v>50</v>
      </c>
      <c r="O43" t="s">
        <v>141</v>
      </c>
      <c r="P43">
        <v>145</v>
      </c>
      <c r="Q43">
        <v>1.53</v>
      </c>
      <c r="R43">
        <v>0.82</v>
      </c>
      <c r="S43">
        <v>0.38</v>
      </c>
      <c r="T43">
        <v>22.2</v>
      </c>
      <c r="U43">
        <v>1.45</v>
      </c>
      <c r="V43">
        <v>1.7</v>
      </c>
      <c r="W43">
        <v>0.28999999999999998</v>
      </c>
      <c r="X43">
        <v>1</v>
      </c>
      <c r="Y43">
        <v>0.08</v>
      </c>
      <c r="Z43" t="s">
        <v>137</v>
      </c>
      <c r="AA43">
        <v>5</v>
      </c>
      <c r="AB43">
        <v>3.5</v>
      </c>
      <c r="AC43" t="s">
        <v>138</v>
      </c>
      <c r="AD43" t="s">
        <v>138</v>
      </c>
      <c r="AE43">
        <v>0.62</v>
      </c>
      <c r="AF43">
        <v>0.6</v>
      </c>
      <c r="AG43">
        <v>1.22</v>
      </c>
      <c r="AH43" t="s">
        <v>136</v>
      </c>
      <c r="AI43">
        <v>16.2</v>
      </c>
      <c r="AJ43">
        <v>0.3</v>
      </c>
      <c r="AK43">
        <v>0.25</v>
      </c>
      <c r="AL43" t="s">
        <v>140</v>
      </c>
      <c r="AM43" t="s">
        <v>139</v>
      </c>
      <c r="AN43">
        <v>0.09</v>
      </c>
      <c r="AO43" t="s">
        <v>140</v>
      </c>
      <c r="AP43" s="8">
        <v>1895</v>
      </c>
      <c r="AQ43" s="8">
        <f t="shared" si="4"/>
        <v>9475</v>
      </c>
      <c r="AR43" t="s">
        <v>136</v>
      </c>
      <c r="AS43">
        <v>7.2</v>
      </c>
      <c r="AT43">
        <v>0.67</v>
      </c>
      <c r="AU43">
        <v>147</v>
      </c>
      <c r="AV43">
        <v>49</v>
      </c>
      <c r="AW43">
        <v>17.149999999999999</v>
      </c>
      <c r="AX43">
        <v>3.9</v>
      </c>
      <c r="AY43" s="7">
        <v>49.4</v>
      </c>
      <c r="AZ43" s="7">
        <f t="shared" si="5"/>
        <v>247</v>
      </c>
      <c r="BA43">
        <v>6.87</v>
      </c>
      <c r="BB43">
        <v>7.27</v>
      </c>
      <c r="BC43">
        <v>0.1</v>
      </c>
      <c r="BD43" t="s">
        <v>141</v>
      </c>
      <c r="BE43">
        <v>0.1</v>
      </c>
      <c r="BF43" s="34">
        <v>15.15</v>
      </c>
      <c r="BG43" s="34">
        <f t="shared" si="6"/>
        <v>75.75</v>
      </c>
      <c r="BH43">
        <v>0.26</v>
      </c>
      <c r="BI43" t="s">
        <v>141</v>
      </c>
      <c r="BJ43">
        <v>0.01</v>
      </c>
      <c r="BK43" t="s">
        <v>141</v>
      </c>
      <c r="BL43">
        <v>-1.01</v>
      </c>
      <c r="BM43">
        <v>99.2</v>
      </c>
      <c r="BN43">
        <v>1</v>
      </c>
      <c r="BO43">
        <v>9</v>
      </c>
      <c r="BP43" t="s">
        <v>139</v>
      </c>
      <c r="BQ43">
        <v>148</v>
      </c>
      <c r="BR43" s="6">
        <v>232</v>
      </c>
      <c r="BS43" s="6">
        <f t="shared" si="7"/>
        <v>1160</v>
      </c>
      <c r="BT43" t="s">
        <v>136</v>
      </c>
      <c r="BU43">
        <v>417</v>
      </c>
      <c r="BV43">
        <v>5</v>
      </c>
      <c r="BW43">
        <v>285</v>
      </c>
    </row>
    <row r="44" spans="1:75">
      <c r="A44" t="s">
        <v>50</v>
      </c>
      <c r="B44">
        <v>226</v>
      </c>
      <c r="C44">
        <v>230.5</v>
      </c>
      <c r="D44">
        <f t="shared" si="0"/>
        <v>4.5</v>
      </c>
      <c r="E44" t="s">
        <v>68</v>
      </c>
      <c r="F44">
        <f t="shared" si="1"/>
        <v>68.884799999999998</v>
      </c>
      <c r="G44">
        <f t="shared" si="2"/>
        <v>70.256399999999999</v>
      </c>
      <c r="H44">
        <f t="shared" si="3"/>
        <v>1.3716000000000008</v>
      </c>
      <c r="I44">
        <v>5.72</v>
      </c>
      <c r="J44" t="s">
        <v>136</v>
      </c>
      <c r="K44">
        <v>5.6</v>
      </c>
      <c r="L44">
        <v>5.2</v>
      </c>
      <c r="M44">
        <v>32.299999999999997</v>
      </c>
      <c r="N44">
        <v>80</v>
      </c>
      <c r="O44">
        <v>0.02</v>
      </c>
      <c r="P44">
        <v>159</v>
      </c>
      <c r="Q44">
        <v>2.15</v>
      </c>
      <c r="R44">
        <v>1.1399999999999999</v>
      </c>
      <c r="S44">
        <v>0.51</v>
      </c>
      <c r="T44">
        <v>20.100000000000001</v>
      </c>
      <c r="U44">
        <v>2.14</v>
      </c>
      <c r="V44">
        <v>1.9</v>
      </c>
      <c r="W44">
        <v>0.42</v>
      </c>
      <c r="X44">
        <v>1.6</v>
      </c>
      <c r="Y44">
        <v>0.13</v>
      </c>
      <c r="Z44" t="s">
        <v>137</v>
      </c>
      <c r="AA44">
        <v>5.5</v>
      </c>
      <c r="AB44">
        <v>5.3</v>
      </c>
      <c r="AC44">
        <v>8</v>
      </c>
      <c r="AD44" t="s">
        <v>138</v>
      </c>
      <c r="AE44">
        <v>0.97</v>
      </c>
      <c r="AF44">
        <v>0.8</v>
      </c>
      <c r="AG44">
        <v>1.85</v>
      </c>
      <c r="AH44" t="s">
        <v>136</v>
      </c>
      <c r="AI44">
        <v>17</v>
      </c>
      <c r="AJ44">
        <v>0.4</v>
      </c>
      <c r="AK44">
        <v>0.39</v>
      </c>
      <c r="AL44">
        <v>0.09</v>
      </c>
      <c r="AM44" t="s">
        <v>139</v>
      </c>
      <c r="AN44">
        <v>0.13</v>
      </c>
      <c r="AO44" t="s">
        <v>140</v>
      </c>
      <c r="AP44" s="8">
        <v>1925</v>
      </c>
      <c r="AQ44" s="8">
        <f t="shared" si="4"/>
        <v>8662.5</v>
      </c>
      <c r="AR44" t="s">
        <v>136</v>
      </c>
      <c r="AS44">
        <v>10.4</v>
      </c>
      <c r="AT44">
        <v>0.91</v>
      </c>
      <c r="AU44">
        <v>150</v>
      </c>
      <c r="AV44">
        <v>57</v>
      </c>
      <c r="AW44">
        <v>22.4</v>
      </c>
      <c r="AX44">
        <v>3.68</v>
      </c>
      <c r="AY44" s="7">
        <v>43.7</v>
      </c>
      <c r="AZ44" s="7">
        <f t="shared" si="5"/>
        <v>196.65</v>
      </c>
      <c r="BA44">
        <v>9.23</v>
      </c>
      <c r="BB44">
        <v>8.08</v>
      </c>
      <c r="BC44">
        <v>0.12</v>
      </c>
      <c r="BD44" t="s">
        <v>141</v>
      </c>
      <c r="BE44">
        <v>0.09</v>
      </c>
      <c r="BF44" s="34">
        <v>13.8</v>
      </c>
      <c r="BG44" s="34">
        <f t="shared" si="6"/>
        <v>62.1</v>
      </c>
      <c r="BH44">
        <v>0.25</v>
      </c>
      <c r="BI44" t="s">
        <v>141</v>
      </c>
      <c r="BJ44" t="s">
        <v>141</v>
      </c>
      <c r="BK44" t="s">
        <v>141</v>
      </c>
      <c r="BL44">
        <v>-0.4</v>
      </c>
      <c r="BM44">
        <v>101</v>
      </c>
      <c r="BN44">
        <v>0.5</v>
      </c>
      <c r="BO44" t="s">
        <v>138</v>
      </c>
      <c r="BP44" t="s">
        <v>139</v>
      </c>
      <c r="BQ44">
        <v>133</v>
      </c>
      <c r="BR44" s="6">
        <v>246</v>
      </c>
      <c r="BS44" s="6">
        <f t="shared" si="7"/>
        <v>1107</v>
      </c>
      <c r="BT44" t="s">
        <v>136</v>
      </c>
      <c r="BU44">
        <v>365</v>
      </c>
      <c r="BV44">
        <v>7</v>
      </c>
      <c r="BW44">
        <v>264</v>
      </c>
    </row>
    <row r="45" spans="1:75">
      <c r="A45" t="s">
        <v>51</v>
      </c>
      <c r="B45">
        <v>230.5</v>
      </c>
      <c r="C45">
        <v>235</v>
      </c>
      <c r="D45">
        <f t="shared" si="0"/>
        <v>4.5</v>
      </c>
      <c r="E45" t="s">
        <v>72</v>
      </c>
      <c r="F45">
        <f t="shared" si="1"/>
        <v>70.256399999999999</v>
      </c>
      <c r="G45">
        <f t="shared" si="2"/>
        <v>71.628</v>
      </c>
      <c r="H45">
        <f t="shared" si="3"/>
        <v>1.3716000000000008</v>
      </c>
      <c r="I45">
        <v>5.87</v>
      </c>
      <c r="J45" t="s">
        <v>136</v>
      </c>
      <c r="K45">
        <v>9</v>
      </c>
      <c r="L45">
        <v>6.2</v>
      </c>
      <c r="M45">
        <v>69.3</v>
      </c>
      <c r="N45">
        <v>230</v>
      </c>
      <c r="O45">
        <v>0.01</v>
      </c>
      <c r="P45">
        <v>116</v>
      </c>
      <c r="Q45">
        <v>2.5499999999999998</v>
      </c>
      <c r="R45">
        <v>1.34</v>
      </c>
      <c r="S45">
        <v>0.6</v>
      </c>
      <c r="T45">
        <v>19.5</v>
      </c>
      <c r="U45">
        <v>2.4300000000000002</v>
      </c>
      <c r="V45">
        <v>2.1</v>
      </c>
      <c r="W45">
        <v>0.5</v>
      </c>
      <c r="X45">
        <v>1.9</v>
      </c>
      <c r="Y45">
        <v>0.15</v>
      </c>
      <c r="Z45" t="s">
        <v>137</v>
      </c>
      <c r="AA45">
        <v>5.7</v>
      </c>
      <c r="AB45">
        <v>6.2</v>
      </c>
      <c r="AC45">
        <v>76</v>
      </c>
      <c r="AD45" t="s">
        <v>138</v>
      </c>
      <c r="AE45">
        <v>1.1200000000000001</v>
      </c>
      <c r="AF45">
        <v>1</v>
      </c>
      <c r="AG45">
        <v>2.08</v>
      </c>
      <c r="AH45" t="s">
        <v>136</v>
      </c>
      <c r="AI45">
        <v>21.7</v>
      </c>
      <c r="AJ45">
        <v>0.5</v>
      </c>
      <c r="AK45">
        <v>0.45</v>
      </c>
      <c r="AL45">
        <v>0.13</v>
      </c>
      <c r="AM45" t="s">
        <v>139</v>
      </c>
      <c r="AN45">
        <v>0.15</v>
      </c>
      <c r="AO45" t="s">
        <v>140</v>
      </c>
      <c r="AP45" s="8">
        <v>1820</v>
      </c>
      <c r="AQ45" s="8">
        <f t="shared" si="4"/>
        <v>8190</v>
      </c>
      <c r="AR45" t="s">
        <v>136</v>
      </c>
      <c r="AS45">
        <v>12.2</v>
      </c>
      <c r="AT45">
        <v>1.0900000000000001</v>
      </c>
      <c r="AU45">
        <v>208</v>
      </c>
      <c r="AV45">
        <v>60</v>
      </c>
      <c r="AW45">
        <v>26.7</v>
      </c>
      <c r="AX45">
        <v>3.56</v>
      </c>
      <c r="AY45" s="7">
        <v>37.4</v>
      </c>
      <c r="AZ45" s="7">
        <f t="shared" si="5"/>
        <v>168.29999999999998</v>
      </c>
      <c r="BA45">
        <v>11.1</v>
      </c>
      <c r="BB45">
        <v>8.98</v>
      </c>
      <c r="BC45">
        <v>0.15</v>
      </c>
      <c r="BD45" t="s">
        <v>141</v>
      </c>
      <c r="BE45">
        <v>7.0000000000000007E-2</v>
      </c>
      <c r="BF45" s="34">
        <v>12.1</v>
      </c>
      <c r="BG45" s="34">
        <f t="shared" si="6"/>
        <v>54.449999999999996</v>
      </c>
      <c r="BH45">
        <v>0.24</v>
      </c>
      <c r="BI45" t="s">
        <v>141</v>
      </c>
      <c r="BJ45">
        <v>0.01</v>
      </c>
      <c r="BK45" t="s">
        <v>141</v>
      </c>
      <c r="BL45">
        <v>-0.8</v>
      </c>
      <c r="BM45">
        <v>99.5</v>
      </c>
      <c r="BN45">
        <v>0.7</v>
      </c>
      <c r="BO45" t="s">
        <v>138</v>
      </c>
      <c r="BP45" t="s">
        <v>139</v>
      </c>
      <c r="BQ45">
        <v>115</v>
      </c>
      <c r="BR45" s="6">
        <v>157</v>
      </c>
      <c r="BS45" s="6">
        <f t="shared" si="7"/>
        <v>706.5</v>
      </c>
      <c r="BT45" t="s">
        <v>136</v>
      </c>
      <c r="BU45">
        <v>320</v>
      </c>
      <c r="BV45" t="s">
        <v>137</v>
      </c>
      <c r="BW45">
        <v>215</v>
      </c>
    </row>
    <row r="46" spans="1:75">
      <c r="A46" t="s">
        <v>52</v>
      </c>
      <c r="B46">
        <v>235</v>
      </c>
      <c r="C46">
        <v>240.2</v>
      </c>
      <c r="D46">
        <f t="shared" si="0"/>
        <v>5.1999999999999886</v>
      </c>
      <c r="E46" t="s">
        <v>73</v>
      </c>
      <c r="F46">
        <f t="shared" si="1"/>
        <v>71.628</v>
      </c>
      <c r="G46">
        <f t="shared" si="2"/>
        <v>73.212959999999995</v>
      </c>
      <c r="H46">
        <f t="shared" si="3"/>
        <v>1.5849599999999953</v>
      </c>
      <c r="I46">
        <v>5.92</v>
      </c>
      <c r="J46" t="s">
        <v>136</v>
      </c>
      <c r="K46">
        <v>5</v>
      </c>
      <c r="L46">
        <v>4.5999999999999996</v>
      </c>
      <c r="M46">
        <v>39</v>
      </c>
      <c r="N46">
        <v>120</v>
      </c>
      <c r="O46" t="s">
        <v>141</v>
      </c>
      <c r="P46">
        <v>41</v>
      </c>
      <c r="Q46">
        <v>2.11</v>
      </c>
      <c r="R46">
        <v>1.1200000000000001</v>
      </c>
      <c r="S46">
        <v>0.5</v>
      </c>
      <c r="T46">
        <v>20.8</v>
      </c>
      <c r="U46">
        <v>2.02</v>
      </c>
      <c r="V46">
        <v>1.8</v>
      </c>
      <c r="W46">
        <v>0.41</v>
      </c>
      <c r="X46">
        <v>1.3</v>
      </c>
      <c r="Y46">
        <v>0.12</v>
      </c>
      <c r="Z46" t="s">
        <v>137</v>
      </c>
      <c r="AA46">
        <v>3</v>
      </c>
      <c r="AB46">
        <v>4.8</v>
      </c>
      <c r="AC46">
        <v>23</v>
      </c>
      <c r="AD46" t="s">
        <v>138</v>
      </c>
      <c r="AE46">
        <v>0.85</v>
      </c>
      <c r="AF46">
        <v>0.4</v>
      </c>
      <c r="AG46">
        <v>1.73</v>
      </c>
      <c r="AH46" t="s">
        <v>136</v>
      </c>
      <c r="AI46">
        <v>16.5</v>
      </c>
      <c r="AJ46">
        <v>0.2</v>
      </c>
      <c r="AK46">
        <v>0.35</v>
      </c>
      <c r="AL46">
        <v>0.08</v>
      </c>
      <c r="AM46" t="s">
        <v>139</v>
      </c>
      <c r="AN46">
        <v>0.13</v>
      </c>
      <c r="AO46" t="s">
        <v>140</v>
      </c>
      <c r="AP46" s="8">
        <v>1710</v>
      </c>
      <c r="AQ46" s="8">
        <f t="shared" si="4"/>
        <v>8891.99999999998</v>
      </c>
      <c r="AR46" t="s">
        <v>136</v>
      </c>
      <c r="AS46">
        <v>10</v>
      </c>
      <c r="AT46">
        <v>0.87</v>
      </c>
      <c r="AU46">
        <v>159</v>
      </c>
      <c r="AV46">
        <v>51</v>
      </c>
      <c r="AW46">
        <v>22</v>
      </c>
      <c r="AX46">
        <v>3.67</v>
      </c>
      <c r="AY46" s="7">
        <v>44.4</v>
      </c>
      <c r="AZ46" s="7">
        <f t="shared" si="5"/>
        <v>230.87999999999948</v>
      </c>
      <c r="BA46">
        <v>9.31</v>
      </c>
      <c r="BB46">
        <v>7.67</v>
      </c>
      <c r="BC46">
        <v>0.11</v>
      </c>
      <c r="BD46" t="s">
        <v>141</v>
      </c>
      <c r="BE46">
        <v>0.08</v>
      </c>
      <c r="BF46" s="34">
        <v>12.8</v>
      </c>
      <c r="BG46" s="34">
        <f t="shared" si="6"/>
        <v>66.55999999999986</v>
      </c>
      <c r="BH46">
        <v>0.26</v>
      </c>
      <c r="BI46" t="s">
        <v>141</v>
      </c>
      <c r="BJ46" t="s">
        <v>141</v>
      </c>
      <c r="BK46" t="s">
        <v>141</v>
      </c>
      <c r="BL46">
        <v>-0.3</v>
      </c>
      <c r="BM46">
        <v>100</v>
      </c>
      <c r="BN46">
        <v>0.6</v>
      </c>
      <c r="BO46" t="s">
        <v>138</v>
      </c>
      <c r="BP46" t="s">
        <v>139</v>
      </c>
      <c r="BQ46">
        <v>140</v>
      </c>
      <c r="BR46" s="6">
        <v>66</v>
      </c>
      <c r="BS46" s="6">
        <f t="shared" si="7"/>
        <v>343.19999999999925</v>
      </c>
      <c r="BT46" t="s">
        <v>136</v>
      </c>
      <c r="BU46">
        <v>373</v>
      </c>
      <c r="BV46">
        <v>3</v>
      </c>
      <c r="BW46">
        <v>274</v>
      </c>
    </row>
    <row r="47" spans="1:75">
      <c r="A47" t="s">
        <v>53</v>
      </c>
      <c r="B47">
        <v>240.2</v>
      </c>
      <c r="C47">
        <v>245.5</v>
      </c>
      <c r="D47">
        <f t="shared" si="0"/>
        <v>5.3000000000000114</v>
      </c>
      <c r="E47" t="s">
        <v>68</v>
      </c>
      <c r="F47">
        <f t="shared" si="1"/>
        <v>73.212959999999995</v>
      </c>
      <c r="G47">
        <f t="shared" si="2"/>
        <v>74.828400000000002</v>
      </c>
      <c r="H47">
        <f t="shared" si="3"/>
        <v>1.6154400000000066</v>
      </c>
      <c r="I47">
        <v>5.22</v>
      </c>
      <c r="J47" t="s">
        <v>136</v>
      </c>
      <c r="K47">
        <v>13.7</v>
      </c>
      <c r="L47">
        <v>8.4</v>
      </c>
      <c r="M47">
        <v>93.4</v>
      </c>
      <c r="N47">
        <v>340</v>
      </c>
      <c r="O47">
        <v>0.02</v>
      </c>
      <c r="P47">
        <v>180</v>
      </c>
      <c r="Q47">
        <v>3.35</v>
      </c>
      <c r="R47">
        <v>1.76</v>
      </c>
      <c r="S47">
        <v>0.79</v>
      </c>
      <c r="T47">
        <v>21.4</v>
      </c>
      <c r="U47">
        <v>3.16</v>
      </c>
      <c r="V47">
        <v>2.2000000000000002</v>
      </c>
      <c r="W47">
        <v>0.64</v>
      </c>
      <c r="X47">
        <v>2.7</v>
      </c>
      <c r="Y47">
        <v>0.19</v>
      </c>
      <c r="Z47" t="s">
        <v>137</v>
      </c>
      <c r="AA47">
        <v>5</v>
      </c>
      <c r="AB47">
        <v>8.1999999999999993</v>
      </c>
      <c r="AC47">
        <v>176</v>
      </c>
      <c r="AD47" t="s">
        <v>138</v>
      </c>
      <c r="AE47">
        <v>1.52</v>
      </c>
      <c r="AF47">
        <v>1.4</v>
      </c>
      <c r="AG47">
        <v>2.74</v>
      </c>
      <c r="AH47">
        <v>1</v>
      </c>
      <c r="AI47">
        <v>22.7</v>
      </c>
      <c r="AJ47">
        <v>0.4</v>
      </c>
      <c r="AK47">
        <v>0.56000000000000005</v>
      </c>
      <c r="AL47">
        <v>0.2</v>
      </c>
      <c r="AM47" t="s">
        <v>139</v>
      </c>
      <c r="AN47">
        <v>0.21</v>
      </c>
      <c r="AO47">
        <v>0.06</v>
      </c>
      <c r="AP47" s="8">
        <v>1860</v>
      </c>
      <c r="AQ47" s="8">
        <f t="shared" si="4"/>
        <v>9858.0000000000218</v>
      </c>
      <c r="AR47" t="s">
        <v>136</v>
      </c>
      <c r="AS47">
        <v>15.7</v>
      </c>
      <c r="AT47">
        <v>1.33</v>
      </c>
      <c r="AU47">
        <v>266</v>
      </c>
      <c r="AV47">
        <v>63</v>
      </c>
      <c r="AW47">
        <v>30.6</v>
      </c>
      <c r="AX47">
        <v>3.74</v>
      </c>
      <c r="AY47" s="7">
        <v>31.6</v>
      </c>
      <c r="AZ47" s="7">
        <f t="shared" si="5"/>
        <v>167.48000000000036</v>
      </c>
      <c r="BA47">
        <v>12.7</v>
      </c>
      <c r="BB47">
        <v>9.5500000000000007</v>
      </c>
      <c r="BC47">
        <v>0.22</v>
      </c>
      <c r="BD47">
        <v>0.02</v>
      </c>
      <c r="BE47">
        <v>0.06</v>
      </c>
      <c r="BF47" s="34">
        <v>8.98</v>
      </c>
      <c r="BG47" s="34">
        <f t="shared" si="6"/>
        <v>47.594000000000108</v>
      </c>
      <c r="BH47">
        <v>0.22</v>
      </c>
      <c r="BI47">
        <v>0.03</v>
      </c>
      <c r="BJ47">
        <v>0.01</v>
      </c>
      <c r="BK47" t="s">
        <v>141</v>
      </c>
      <c r="BL47">
        <v>0.4</v>
      </c>
      <c r="BM47">
        <v>98.1</v>
      </c>
      <c r="BN47" t="s">
        <v>139</v>
      </c>
      <c r="BO47">
        <v>10</v>
      </c>
      <c r="BP47" t="s">
        <v>139</v>
      </c>
      <c r="BQ47">
        <v>109</v>
      </c>
      <c r="BR47" s="6">
        <v>181</v>
      </c>
      <c r="BS47" s="6">
        <f t="shared" si="7"/>
        <v>959.300000000002</v>
      </c>
      <c r="BT47" t="s">
        <v>136</v>
      </c>
      <c r="BU47">
        <v>286</v>
      </c>
      <c r="BV47" t="s">
        <v>137</v>
      </c>
      <c r="BW47">
        <v>210</v>
      </c>
    </row>
    <row r="48" spans="1:75">
      <c r="A48" t="s">
        <v>54</v>
      </c>
      <c r="B48">
        <v>245.5</v>
      </c>
      <c r="C48">
        <v>250.5</v>
      </c>
      <c r="D48">
        <f t="shared" si="0"/>
        <v>5</v>
      </c>
      <c r="E48" t="s">
        <v>68</v>
      </c>
      <c r="F48">
        <f t="shared" si="1"/>
        <v>74.828400000000002</v>
      </c>
      <c r="G48">
        <f t="shared" si="2"/>
        <v>76.352400000000003</v>
      </c>
      <c r="H48">
        <f t="shared" si="3"/>
        <v>1.5240000000000009</v>
      </c>
      <c r="I48">
        <v>5.35</v>
      </c>
      <c r="J48" t="s">
        <v>136</v>
      </c>
      <c r="K48">
        <v>11</v>
      </c>
      <c r="L48">
        <v>7.6</v>
      </c>
      <c r="M48">
        <v>104</v>
      </c>
      <c r="N48">
        <v>460</v>
      </c>
      <c r="O48">
        <v>0.01</v>
      </c>
      <c r="P48">
        <v>94</v>
      </c>
      <c r="Q48">
        <v>3.04</v>
      </c>
      <c r="R48">
        <v>1.62</v>
      </c>
      <c r="S48">
        <v>0.74</v>
      </c>
      <c r="T48">
        <v>20.3</v>
      </c>
      <c r="U48">
        <v>2.96</v>
      </c>
      <c r="V48">
        <v>2.2999999999999998</v>
      </c>
      <c r="W48">
        <v>0.59</v>
      </c>
      <c r="X48">
        <v>2.4</v>
      </c>
      <c r="Y48">
        <v>0.19</v>
      </c>
      <c r="Z48" t="s">
        <v>137</v>
      </c>
      <c r="AA48">
        <v>7.5</v>
      </c>
      <c r="AB48">
        <v>7.4</v>
      </c>
      <c r="AC48">
        <v>227</v>
      </c>
      <c r="AD48" t="s">
        <v>138</v>
      </c>
      <c r="AE48">
        <v>1.38</v>
      </c>
      <c r="AF48">
        <v>1.3</v>
      </c>
      <c r="AG48">
        <v>2.4900000000000002</v>
      </c>
      <c r="AH48">
        <v>1</v>
      </c>
      <c r="AI48">
        <v>22.6</v>
      </c>
      <c r="AJ48">
        <v>0.6</v>
      </c>
      <c r="AK48">
        <v>0.5</v>
      </c>
      <c r="AL48">
        <v>0.17</v>
      </c>
      <c r="AM48" t="s">
        <v>139</v>
      </c>
      <c r="AN48">
        <v>0.19</v>
      </c>
      <c r="AO48">
        <v>0.06</v>
      </c>
      <c r="AP48" s="8">
        <v>1675</v>
      </c>
      <c r="AQ48" s="8">
        <f t="shared" si="4"/>
        <v>8375</v>
      </c>
      <c r="AR48" t="s">
        <v>136</v>
      </c>
      <c r="AS48">
        <v>14.4</v>
      </c>
      <c r="AT48">
        <v>1.29</v>
      </c>
      <c r="AU48">
        <v>272</v>
      </c>
      <c r="AV48">
        <v>66</v>
      </c>
      <c r="AW48">
        <v>30.1</v>
      </c>
      <c r="AX48">
        <v>3.62</v>
      </c>
      <c r="AY48" s="7">
        <v>32.6</v>
      </c>
      <c r="AZ48" s="7">
        <f t="shared" si="5"/>
        <v>163</v>
      </c>
      <c r="BA48">
        <v>12.45</v>
      </c>
      <c r="BB48">
        <v>9.61</v>
      </c>
      <c r="BC48">
        <v>0.21</v>
      </c>
      <c r="BD48">
        <v>0.01</v>
      </c>
      <c r="BE48">
        <v>7.0000000000000007E-2</v>
      </c>
      <c r="BF48" s="34">
        <v>10.55</v>
      </c>
      <c r="BG48" s="34">
        <f t="shared" si="6"/>
        <v>52.75</v>
      </c>
      <c r="BH48">
        <v>0.23</v>
      </c>
      <c r="BI48" t="s">
        <v>141</v>
      </c>
      <c r="BJ48">
        <v>0.01</v>
      </c>
      <c r="BK48" t="s">
        <v>141</v>
      </c>
      <c r="BL48">
        <v>-0.2</v>
      </c>
      <c r="BM48">
        <v>99.3</v>
      </c>
      <c r="BN48" t="s">
        <v>139</v>
      </c>
      <c r="BO48" t="s">
        <v>138</v>
      </c>
      <c r="BP48" t="s">
        <v>139</v>
      </c>
      <c r="BQ48">
        <v>107</v>
      </c>
      <c r="BR48" s="6">
        <v>132</v>
      </c>
      <c r="BS48" s="6">
        <f t="shared" si="7"/>
        <v>660</v>
      </c>
      <c r="BT48" t="s">
        <v>136</v>
      </c>
      <c r="BU48">
        <v>289</v>
      </c>
      <c r="BV48" t="s">
        <v>137</v>
      </c>
      <c r="BW48">
        <v>193</v>
      </c>
    </row>
    <row r="49" spans="1:75">
      <c r="A49" t="s">
        <v>55</v>
      </c>
      <c r="B49">
        <v>250.5</v>
      </c>
      <c r="C49">
        <v>255.5</v>
      </c>
      <c r="D49">
        <f t="shared" si="0"/>
        <v>5</v>
      </c>
      <c r="E49" t="s">
        <v>68</v>
      </c>
      <c r="F49">
        <f t="shared" si="1"/>
        <v>76.352400000000003</v>
      </c>
      <c r="G49">
        <f t="shared" si="2"/>
        <v>77.876400000000004</v>
      </c>
      <c r="H49">
        <f t="shared" si="3"/>
        <v>1.5240000000000009</v>
      </c>
      <c r="I49">
        <v>5.48</v>
      </c>
      <c r="J49" t="s">
        <v>136</v>
      </c>
      <c r="K49">
        <v>28.8</v>
      </c>
      <c r="L49">
        <v>11.6</v>
      </c>
      <c r="M49">
        <v>102</v>
      </c>
      <c r="N49">
        <v>330</v>
      </c>
      <c r="O49">
        <v>0.05</v>
      </c>
      <c r="P49">
        <v>353</v>
      </c>
      <c r="Q49">
        <v>3.51</v>
      </c>
      <c r="R49">
        <v>1.89</v>
      </c>
      <c r="S49">
        <v>0.85</v>
      </c>
      <c r="T49">
        <v>18.600000000000001</v>
      </c>
      <c r="U49">
        <v>3.53</v>
      </c>
      <c r="V49">
        <v>3.2</v>
      </c>
      <c r="W49">
        <v>0.68</v>
      </c>
      <c r="X49">
        <v>4</v>
      </c>
      <c r="Y49">
        <v>0.23</v>
      </c>
      <c r="Z49" t="s">
        <v>137</v>
      </c>
      <c r="AA49">
        <v>14.4</v>
      </c>
      <c r="AB49">
        <v>9.6999999999999993</v>
      </c>
      <c r="AC49">
        <v>190</v>
      </c>
      <c r="AD49" t="s">
        <v>138</v>
      </c>
      <c r="AE49">
        <v>1.96</v>
      </c>
      <c r="AF49">
        <v>2.8</v>
      </c>
      <c r="AG49">
        <v>3.07</v>
      </c>
      <c r="AH49">
        <v>1</v>
      </c>
      <c r="AI49">
        <v>32.4</v>
      </c>
      <c r="AJ49">
        <v>1.1000000000000001</v>
      </c>
      <c r="AK49">
        <v>0.62</v>
      </c>
      <c r="AL49">
        <v>0.28999999999999998</v>
      </c>
      <c r="AM49" t="s">
        <v>139</v>
      </c>
      <c r="AN49">
        <v>0.22</v>
      </c>
      <c r="AO49">
        <v>0.1</v>
      </c>
      <c r="AP49" s="8">
        <v>1410</v>
      </c>
      <c r="AQ49" s="8">
        <f t="shared" si="4"/>
        <v>7050</v>
      </c>
      <c r="AR49" t="s">
        <v>136</v>
      </c>
      <c r="AS49">
        <v>17.2</v>
      </c>
      <c r="AT49">
        <v>1.51</v>
      </c>
      <c r="AU49">
        <v>261</v>
      </c>
      <c r="AV49">
        <v>102</v>
      </c>
      <c r="AW49">
        <v>30.1</v>
      </c>
      <c r="AX49">
        <v>3.89</v>
      </c>
      <c r="AY49" s="7">
        <v>29.6</v>
      </c>
      <c r="AZ49" s="7">
        <f t="shared" si="5"/>
        <v>148</v>
      </c>
      <c r="BA49">
        <v>11.4</v>
      </c>
      <c r="BB49">
        <v>9.64</v>
      </c>
      <c r="BC49">
        <v>0.34</v>
      </c>
      <c r="BD49">
        <v>7.0000000000000007E-2</v>
      </c>
      <c r="BE49">
        <v>0.05</v>
      </c>
      <c r="BF49" s="34">
        <v>12.2</v>
      </c>
      <c r="BG49" s="34">
        <f t="shared" si="6"/>
        <v>61</v>
      </c>
      <c r="BH49">
        <v>0.22</v>
      </c>
      <c r="BI49" t="s">
        <v>141</v>
      </c>
      <c r="BJ49">
        <v>0.01</v>
      </c>
      <c r="BK49" t="s">
        <v>141</v>
      </c>
      <c r="BL49">
        <v>0.5</v>
      </c>
      <c r="BM49">
        <v>98</v>
      </c>
      <c r="BN49">
        <v>0.6</v>
      </c>
      <c r="BO49" t="s">
        <v>138</v>
      </c>
      <c r="BP49" t="s">
        <v>139</v>
      </c>
      <c r="BQ49">
        <v>97</v>
      </c>
      <c r="BR49" s="6">
        <v>399</v>
      </c>
      <c r="BS49" s="6">
        <f t="shared" si="7"/>
        <v>1995</v>
      </c>
      <c r="BT49" t="s">
        <v>136</v>
      </c>
      <c r="BU49">
        <v>255</v>
      </c>
      <c r="BV49">
        <v>5</v>
      </c>
      <c r="BW49">
        <v>163</v>
      </c>
    </row>
    <row r="50" spans="1:75">
      <c r="A50" t="s">
        <v>56</v>
      </c>
      <c r="B50">
        <v>255.5</v>
      </c>
      <c r="C50">
        <v>259.7</v>
      </c>
      <c r="D50">
        <f t="shared" si="0"/>
        <v>4.1999999999999886</v>
      </c>
      <c r="E50" t="s">
        <v>68</v>
      </c>
      <c r="F50">
        <f t="shared" si="1"/>
        <v>77.876400000000004</v>
      </c>
      <c r="G50">
        <f t="shared" si="2"/>
        <v>79.156559999999999</v>
      </c>
      <c r="H50">
        <f t="shared" si="3"/>
        <v>1.2801599999999951</v>
      </c>
      <c r="I50">
        <v>3.79</v>
      </c>
      <c r="J50" t="s">
        <v>136</v>
      </c>
      <c r="K50">
        <v>26.4</v>
      </c>
      <c r="L50">
        <v>13.2</v>
      </c>
      <c r="M50">
        <v>91.7</v>
      </c>
      <c r="N50">
        <v>350</v>
      </c>
      <c r="O50">
        <v>0.03</v>
      </c>
      <c r="P50">
        <v>483</v>
      </c>
      <c r="Q50">
        <v>3.97</v>
      </c>
      <c r="R50">
        <v>2.16</v>
      </c>
      <c r="S50">
        <v>0.99</v>
      </c>
      <c r="T50">
        <v>16.100000000000001</v>
      </c>
      <c r="U50">
        <v>3.97</v>
      </c>
      <c r="V50">
        <v>3</v>
      </c>
      <c r="W50">
        <v>0.79</v>
      </c>
      <c r="X50">
        <v>4.7</v>
      </c>
      <c r="Y50">
        <v>0.24</v>
      </c>
      <c r="Z50" t="s">
        <v>137</v>
      </c>
      <c r="AA50">
        <v>11.2</v>
      </c>
      <c r="AB50">
        <v>11.4</v>
      </c>
      <c r="AC50">
        <v>210</v>
      </c>
      <c r="AD50" t="s">
        <v>138</v>
      </c>
      <c r="AE50">
        <v>2.2200000000000002</v>
      </c>
      <c r="AF50">
        <v>2.5</v>
      </c>
      <c r="AG50">
        <v>3.36</v>
      </c>
      <c r="AH50">
        <v>1</v>
      </c>
      <c r="AI50">
        <v>30</v>
      </c>
      <c r="AJ50">
        <v>0.9</v>
      </c>
      <c r="AK50">
        <v>0.7</v>
      </c>
      <c r="AL50">
        <v>0.39</v>
      </c>
      <c r="AM50" t="s">
        <v>139</v>
      </c>
      <c r="AN50">
        <v>0.26</v>
      </c>
      <c r="AO50">
        <v>0.13</v>
      </c>
      <c r="AP50" s="8">
        <v>1150</v>
      </c>
      <c r="AQ50" s="8">
        <f t="shared" si="4"/>
        <v>4829.9999999999873</v>
      </c>
      <c r="AR50" t="s">
        <v>136</v>
      </c>
      <c r="AS50">
        <v>19.2</v>
      </c>
      <c r="AT50">
        <v>1.76</v>
      </c>
      <c r="AU50">
        <v>212</v>
      </c>
      <c r="AV50">
        <v>90</v>
      </c>
      <c r="AW50">
        <v>35</v>
      </c>
      <c r="AX50">
        <v>3.79</v>
      </c>
      <c r="AY50" s="7">
        <v>24</v>
      </c>
      <c r="AZ50" s="7">
        <f t="shared" si="5"/>
        <v>100.79999999999973</v>
      </c>
      <c r="BA50">
        <v>13.3</v>
      </c>
      <c r="BB50">
        <v>10.6</v>
      </c>
      <c r="BC50">
        <v>0.38</v>
      </c>
      <c r="BD50">
        <v>0.1</v>
      </c>
      <c r="BE50">
        <v>0.05</v>
      </c>
      <c r="BF50" s="34">
        <v>8.7100000000000009</v>
      </c>
      <c r="BG50" s="34">
        <f t="shared" si="6"/>
        <v>36.581999999999901</v>
      </c>
      <c r="BH50">
        <v>0.22</v>
      </c>
      <c r="BI50">
        <v>0.06</v>
      </c>
      <c r="BJ50" t="s">
        <v>141</v>
      </c>
      <c r="BK50" t="s">
        <v>141</v>
      </c>
      <c r="BL50">
        <v>1.38</v>
      </c>
      <c r="BM50">
        <v>97.6</v>
      </c>
      <c r="BN50" t="s">
        <v>139</v>
      </c>
      <c r="BO50" t="s">
        <v>138</v>
      </c>
      <c r="BP50" t="s">
        <v>139</v>
      </c>
      <c r="BQ50">
        <v>84</v>
      </c>
      <c r="BR50" s="6">
        <v>520</v>
      </c>
      <c r="BS50" s="6">
        <f t="shared" si="7"/>
        <v>2183.9999999999941</v>
      </c>
      <c r="BT50" t="s">
        <v>136</v>
      </c>
      <c r="BU50">
        <v>226</v>
      </c>
      <c r="BV50" t="s">
        <v>137</v>
      </c>
      <c r="BW50">
        <v>133</v>
      </c>
    </row>
    <row r="51" spans="1:75">
      <c r="A51" t="s">
        <v>57</v>
      </c>
      <c r="B51">
        <v>259.7</v>
      </c>
      <c r="C51">
        <v>264.5</v>
      </c>
      <c r="D51">
        <f t="shared" si="0"/>
        <v>4.8000000000000114</v>
      </c>
      <c r="E51" t="s">
        <v>74</v>
      </c>
      <c r="F51">
        <f t="shared" si="1"/>
        <v>79.156559999999999</v>
      </c>
      <c r="G51">
        <f t="shared" si="2"/>
        <v>80.619600000000005</v>
      </c>
      <c r="H51">
        <f t="shared" si="3"/>
        <v>1.4630400000000066</v>
      </c>
      <c r="I51">
        <v>2.3199999999999998</v>
      </c>
      <c r="J51" t="s">
        <v>136</v>
      </c>
      <c r="K51">
        <v>48.1</v>
      </c>
      <c r="L51">
        <v>8.6</v>
      </c>
      <c r="M51">
        <v>60.1</v>
      </c>
      <c r="N51">
        <v>360</v>
      </c>
      <c r="O51">
        <v>0.31</v>
      </c>
      <c r="P51">
        <v>113</v>
      </c>
      <c r="Q51">
        <v>1.57</v>
      </c>
      <c r="R51">
        <v>0.88</v>
      </c>
      <c r="S51">
        <v>0.96</v>
      </c>
      <c r="T51">
        <v>24.3</v>
      </c>
      <c r="U51">
        <v>1.68</v>
      </c>
      <c r="V51">
        <v>0.9</v>
      </c>
      <c r="W51">
        <v>0.3</v>
      </c>
      <c r="X51">
        <v>3.9</v>
      </c>
      <c r="Y51">
        <v>0.09</v>
      </c>
      <c r="Z51" t="s">
        <v>137</v>
      </c>
      <c r="AA51">
        <v>1.9</v>
      </c>
      <c r="AB51">
        <v>5.7</v>
      </c>
      <c r="AC51">
        <v>152</v>
      </c>
      <c r="AD51" t="s">
        <v>138</v>
      </c>
      <c r="AE51">
        <v>1.26</v>
      </c>
      <c r="AF51">
        <v>5.9</v>
      </c>
      <c r="AG51">
        <v>1.57</v>
      </c>
      <c r="AH51" t="s">
        <v>136</v>
      </c>
      <c r="AI51">
        <v>318</v>
      </c>
      <c r="AJ51">
        <v>0.1</v>
      </c>
      <c r="AK51">
        <v>0.28999999999999998</v>
      </c>
      <c r="AL51">
        <v>0.22</v>
      </c>
      <c r="AM51" t="s">
        <v>139</v>
      </c>
      <c r="AN51">
        <v>0.09</v>
      </c>
      <c r="AO51">
        <v>7.0000000000000007E-2</v>
      </c>
      <c r="AP51" s="8">
        <v>569</v>
      </c>
      <c r="AQ51" s="8">
        <f t="shared" si="4"/>
        <v>2731.2000000000066</v>
      </c>
      <c r="AR51" t="s">
        <v>136</v>
      </c>
      <c r="AS51">
        <v>8.1</v>
      </c>
      <c r="AT51">
        <v>0.66</v>
      </c>
      <c r="AU51">
        <v>119</v>
      </c>
      <c r="AV51">
        <v>28</v>
      </c>
      <c r="AW51">
        <v>40.299999999999997</v>
      </c>
      <c r="AX51">
        <v>20.3</v>
      </c>
      <c r="AY51" s="7">
        <v>14.65</v>
      </c>
      <c r="AZ51" s="7">
        <f t="shared" si="5"/>
        <v>70.320000000000164</v>
      </c>
      <c r="BA51">
        <v>13.85</v>
      </c>
      <c r="BB51">
        <v>5.7</v>
      </c>
      <c r="BC51">
        <v>1.1399999999999999</v>
      </c>
      <c r="BD51">
        <v>0.25</v>
      </c>
      <c r="BE51">
        <v>0.05</v>
      </c>
      <c r="BF51" s="34">
        <v>2.77</v>
      </c>
      <c r="BG51" s="34">
        <f t="shared" si="6"/>
        <v>13.296000000000031</v>
      </c>
      <c r="BH51">
        <v>0.12</v>
      </c>
      <c r="BI51">
        <v>7.0000000000000007E-2</v>
      </c>
      <c r="BJ51">
        <v>0.04</v>
      </c>
      <c r="BK51">
        <v>0.01</v>
      </c>
      <c r="BL51">
        <v>0.89</v>
      </c>
      <c r="BM51">
        <v>100</v>
      </c>
      <c r="BN51">
        <v>0.6</v>
      </c>
      <c r="BO51" t="s">
        <v>138</v>
      </c>
      <c r="BP51" t="s">
        <v>139</v>
      </c>
      <c r="BQ51">
        <v>54</v>
      </c>
      <c r="BR51" s="6">
        <v>120</v>
      </c>
      <c r="BS51" s="6">
        <f t="shared" si="7"/>
        <v>576.00000000000136</v>
      </c>
      <c r="BT51" t="s">
        <v>136</v>
      </c>
      <c r="BU51">
        <v>148</v>
      </c>
      <c r="BV51">
        <v>3</v>
      </c>
      <c r="BW51">
        <v>99</v>
      </c>
    </row>
    <row r="52" spans="1:75">
      <c r="A52" t="s">
        <v>58</v>
      </c>
      <c r="B52">
        <v>264.5</v>
      </c>
      <c r="C52">
        <v>269.5</v>
      </c>
      <c r="D52">
        <f t="shared" si="0"/>
        <v>5</v>
      </c>
      <c r="E52" t="s">
        <v>74</v>
      </c>
      <c r="F52">
        <f t="shared" si="1"/>
        <v>80.619600000000005</v>
      </c>
      <c r="G52">
        <f t="shared" si="2"/>
        <v>82.143600000000006</v>
      </c>
      <c r="H52">
        <f t="shared" si="3"/>
        <v>1.5240000000000009</v>
      </c>
      <c r="I52">
        <v>5.57</v>
      </c>
      <c r="J52" t="s">
        <v>136</v>
      </c>
      <c r="K52">
        <v>51.9</v>
      </c>
      <c r="L52">
        <v>9.8000000000000007</v>
      </c>
      <c r="M52">
        <v>69.400000000000006</v>
      </c>
      <c r="N52">
        <v>540</v>
      </c>
      <c r="O52">
        <v>0.31</v>
      </c>
      <c r="P52">
        <v>45</v>
      </c>
      <c r="Q52">
        <v>1.93</v>
      </c>
      <c r="R52">
        <v>1.05</v>
      </c>
      <c r="S52">
        <v>0.98</v>
      </c>
      <c r="T52">
        <v>24.4</v>
      </c>
      <c r="U52">
        <v>2</v>
      </c>
      <c r="V52">
        <v>1.3</v>
      </c>
      <c r="W52">
        <v>0.36</v>
      </c>
      <c r="X52">
        <v>4.2</v>
      </c>
      <c r="Y52">
        <v>0.11</v>
      </c>
      <c r="Z52" t="s">
        <v>137</v>
      </c>
      <c r="AA52">
        <v>3.9</v>
      </c>
      <c r="AB52">
        <v>6.6</v>
      </c>
      <c r="AC52">
        <v>173</v>
      </c>
      <c r="AD52" t="s">
        <v>138</v>
      </c>
      <c r="AE52">
        <v>1.43</v>
      </c>
      <c r="AF52">
        <v>5.4</v>
      </c>
      <c r="AG52">
        <v>1.8</v>
      </c>
      <c r="AH52" t="s">
        <v>136</v>
      </c>
      <c r="AI52">
        <v>279</v>
      </c>
      <c r="AJ52">
        <v>0.3</v>
      </c>
      <c r="AK52">
        <v>0.33</v>
      </c>
      <c r="AL52">
        <v>0.26</v>
      </c>
      <c r="AM52" t="s">
        <v>139</v>
      </c>
      <c r="AN52">
        <v>0.11</v>
      </c>
      <c r="AO52">
        <v>0.09</v>
      </c>
      <c r="AP52" s="8">
        <v>733</v>
      </c>
      <c r="AQ52" s="8">
        <f t="shared" si="4"/>
        <v>3665</v>
      </c>
      <c r="AR52" t="s">
        <v>136</v>
      </c>
      <c r="AS52">
        <v>9.3000000000000007</v>
      </c>
      <c r="AT52">
        <v>0.82</v>
      </c>
      <c r="AU52">
        <v>155</v>
      </c>
      <c r="AV52">
        <v>42</v>
      </c>
      <c r="AW52">
        <v>38.1</v>
      </c>
      <c r="AX52">
        <v>18.350000000000001</v>
      </c>
      <c r="AY52" s="7">
        <v>17.899999999999999</v>
      </c>
      <c r="AZ52" s="7">
        <f t="shared" si="5"/>
        <v>89.5</v>
      </c>
      <c r="BA52">
        <v>13.1</v>
      </c>
      <c r="BB52">
        <v>5.78</v>
      </c>
      <c r="BC52">
        <v>1.0900000000000001</v>
      </c>
      <c r="BD52">
        <v>0.25</v>
      </c>
      <c r="BE52">
        <v>0.08</v>
      </c>
      <c r="BF52" s="34">
        <v>4.25</v>
      </c>
      <c r="BG52" s="34">
        <f t="shared" si="6"/>
        <v>21.25</v>
      </c>
      <c r="BH52">
        <v>0.14000000000000001</v>
      </c>
      <c r="BI52">
        <v>0.03</v>
      </c>
      <c r="BJ52">
        <v>0.03</v>
      </c>
      <c r="BK52">
        <v>0.01</v>
      </c>
      <c r="BL52">
        <v>0.88</v>
      </c>
      <c r="BM52">
        <v>100</v>
      </c>
      <c r="BN52" t="s">
        <v>139</v>
      </c>
      <c r="BO52" t="s">
        <v>138</v>
      </c>
      <c r="BP52" t="s">
        <v>139</v>
      </c>
      <c r="BQ52">
        <v>53</v>
      </c>
      <c r="BR52" s="6">
        <v>44</v>
      </c>
      <c r="BS52" s="6">
        <f t="shared" si="7"/>
        <v>220</v>
      </c>
      <c r="BT52" t="s">
        <v>136</v>
      </c>
      <c r="BU52">
        <v>146</v>
      </c>
      <c r="BV52" t="s">
        <v>137</v>
      </c>
      <c r="BW52">
        <v>107</v>
      </c>
    </row>
    <row r="53" spans="1:75">
      <c r="A53" t="s">
        <v>59</v>
      </c>
      <c r="B53">
        <v>269.5</v>
      </c>
      <c r="C53">
        <v>276</v>
      </c>
      <c r="D53">
        <f t="shared" si="0"/>
        <v>6.5</v>
      </c>
      <c r="E53" t="s">
        <v>74</v>
      </c>
      <c r="F53">
        <f t="shared" si="1"/>
        <v>82.143600000000006</v>
      </c>
      <c r="G53">
        <f t="shared" si="2"/>
        <v>84.124800000000008</v>
      </c>
      <c r="H53">
        <f t="shared" si="3"/>
        <v>1.9812000000000012</v>
      </c>
      <c r="I53">
        <v>5.26</v>
      </c>
      <c r="J53" t="s">
        <v>136</v>
      </c>
      <c r="K53">
        <v>63.6</v>
      </c>
      <c r="L53">
        <v>11.2</v>
      </c>
      <c r="M53">
        <v>52.8</v>
      </c>
      <c r="N53">
        <v>530</v>
      </c>
      <c r="O53">
        <v>0.34</v>
      </c>
      <c r="P53">
        <v>154</v>
      </c>
      <c r="Q53">
        <v>1.79</v>
      </c>
      <c r="R53">
        <v>1.02</v>
      </c>
      <c r="S53">
        <v>1.0900000000000001</v>
      </c>
      <c r="T53">
        <v>22.2</v>
      </c>
      <c r="U53">
        <v>1.97</v>
      </c>
      <c r="V53">
        <v>1.8</v>
      </c>
      <c r="W53">
        <v>0.36</v>
      </c>
      <c r="X53">
        <v>4.9000000000000004</v>
      </c>
      <c r="Y53">
        <v>0.12</v>
      </c>
      <c r="Z53" t="s">
        <v>137</v>
      </c>
      <c r="AA53">
        <v>2.7</v>
      </c>
      <c r="AB53">
        <v>7</v>
      </c>
      <c r="AC53">
        <v>167</v>
      </c>
      <c r="AD53" t="s">
        <v>138</v>
      </c>
      <c r="AE53">
        <v>1.52</v>
      </c>
      <c r="AF53">
        <v>6.2</v>
      </c>
      <c r="AG53">
        <v>1.79</v>
      </c>
      <c r="AH53" t="s">
        <v>136</v>
      </c>
      <c r="AI53">
        <v>308</v>
      </c>
      <c r="AJ53">
        <v>0.2</v>
      </c>
      <c r="AK53">
        <v>0.32</v>
      </c>
      <c r="AL53">
        <v>0.6</v>
      </c>
      <c r="AM53" t="s">
        <v>139</v>
      </c>
      <c r="AN53">
        <v>0.12</v>
      </c>
      <c r="AO53">
        <v>0.22</v>
      </c>
      <c r="AP53" s="8">
        <v>310</v>
      </c>
      <c r="AQ53" s="8">
        <f t="shared" si="4"/>
        <v>2015</v>
      </c>
      <c r="AR53" t="s">
        <v>136</v>
      </c>
      <c r="AS53">
        <v>9.1999999999999993</v>
      </c>
      <c r="AT53">
        <v>0.79</v>
      </c>
      <c r="AU53">
        <v>92</v>
      </c>
      <c r="AV53">
        <v>65</v>
      </c>
      <c r="AW53">
        <v>40.5</v>
      </c>
      <c r="AX53">
        <v>19.850000000000001</v>
      </c>
      <c r="AY53" s="7">
        <v>11.55</v>
      </c>
      <c r="AZ53" s="7">
        <f t="shared" si="5"/>
        <v>75.075000000000003</v>
      </c>
      <c r="BA53">
        <v>12.7</v>
      </c>
      <c r="BB53">
        <v>5.79</v>
      </c>
      <c r="BC53">
        <v>1.36</v>
      </c>
      <c r="BD53">
        <v>0.28000000000000003</v>
      </c>
      <c r="BE53">
        <v>7.0000000000000007E-2</v>
      </c>
      <c r="BF53" s="34">
        <v>1.68</v>
      </c>
      <c r="BG53" s="34">
        <f t="shared" si="6"/>
        <v>10.92</v>
      </c>
      <c r="BH53">
        <v>0.11</v>
      </c>
      <c r="BI53">
        <v>0.1</v>
      </c>
      <c r="BJ53">
        <v>0.04</v>
      </c>
      <c r="BK53">
        <v>0.01</v>
      </c>
      <c r="BL53">
        <v>1.8</v>
      </c>
      <c r="BM53">
        <v>95.8</v>
      </c>
      <c r="BN53" t="s">
        <v>139</v>
      </c>
      <c r="BO53">
        <v>5</v>
      </c>
      <c r="BP53" t="s">
        <v>139</v>
      </c>
      <c r="BQ53">
        <v>49</v>
      </c>
      <c r="BR53" s="6">
        <v>175</v>
      </c>
      <c r="BS53" s="6">
        <f t="shared" si="7"/>
        <v>1137.5</v>
      </c>
      <c r="BT53" t="s">
        <v>136</v>
      </c>
      <c r="BU53">
        <v>166</v>
      </c>
      <c r="BV53">
        <v>4</v>
      </c>
      <c r="BW53">
        <v>84</v>
      </c>
    </row>
    <row r="54" spans="1:75">
      <c r="A54" t="s">
        <v>60</v>
      </c>
      <c r="B54">
        <v>276</v>
      </c>
      <c r="C54">
        <v>282</v>
      </c>
      <c r="D54">
        <f t="shared" si="0"/>
        <v>6</v>
      </c>
      <c r="E54" t="s">
        <v>74</v>
      </c>
      <c r="F54">
        <f t="shared" si="1"/>
        <v>84.124800000000008</v>
      </c>
      <c r="G54">
        <f t="shared" si="2"/>
        <v>85.953600000000009</v>
      </c>
      <c r="H54">
        <f t="shared" si="3"/>
        <v>1.8288000000000011</v>
      </c>
      <c r="I54">
        <v>5.25</v>
      </c>
      <c r="J54" t="s">
        <v>136</v>
      </c>
      <c r="K54">
        <v>66.400000000000006</v>
      </c>
      <c r="L54">
        <v>10.1</v>
      </c>
      <c r="M54">
        <v>47.3</v>
      </c>
      <c r="N54">
        <v>490</v>
      </c>
      <c r="O54">
        <v>0.28000000000000003</v>
      </c>
      <c r="P54">
        <v>166</v>
      </c>
      <c r="Q54">
        <v>1.39</v>
      </c>
      <c r="R54">
        <v>0.77</v>
      </c>
      <c r="S54">
        <v>1.06</v>
      </c>
      <c r="T54">
        <v>21.5</v>
      </c>
      <c r="U54">
        <v>1.55</v>
      </c>
      <c r="V54">
        <v>0.7</v>
      </c>
      <c r="W54">
        <v>0.27</v>
      </c>
      <c r="X54">
        <v>4.7</v>
      </c>
      <c r="Y54">
        <v>0.08</v>
      </c>
      <c r="Z54" t="s">
        <v>137</v>
      </c>
      <c r="AA54">
        <v>2.1</v>
      </c>
      <c r="AB54">
        <v>6</v>
      </c>
      <c r="AC54">
        <v>162</v>
      </c>
      <c r="AD54" t="s">
        <v>138</v>
      </c>
      <c r="AE54">
        <v>1.35</v>
      </c>
      <c r="AF54">
        <v>6.3</v>
      </c>
      <c r="AG54">
        <v>1.41</v>
      </c>
      <c r="AH54" t="s">
        <v>136</v>
      </c>
      <c r="AI54">
        <v>324</v>
      </c>
      <c r="AJ54">
        <v>0.1</v>
      </c>
      <c r="AK54">
        <v>0.24</v>
      </c>
      <c r="AL54">
        <v>0.26</v>
      </c>
      <c r="AM54" t="s">
        <v>139</v>
      </c>
      <c r="AN54">
        <v>0.08</v>
      </c>
      <c r="AO54">
        <v>0.08</v>
      </c>
      <c r="AP54" s="8">
        <v>183</v>
      </c>
      <c r="AQ54" s="8">
        <f t="shared" si="4"/>
        <v>1098</v>
      </c>
      <c r="AR54" t="s">
        <v>136</v>
      </c>
      <c r="AS54">
        <v>7.1</v>
      </c>
      <c r="AT54">
        <v>0.62</v>
      </c>
      <c r="AU54">
        <v>81</v>
      </c>
      <c r="AV54">
        <v>26</v>
      </c>
      <c r="AW54">
        <v>43.1</v>
      </c>
      <c r="AX54">
        <v>22.4</v>
      </c>
      <c r="AY54" s="7">
        <v>11.1</v>
      </c>
      <c r="AZ54" s="7">
        <f t="shared" si="5"/>
        <v>66.599999999999994</v>
      </c>
      <c r="BA54">
        <v>13</v>
      </c>
      <c r="BB54">
        <v>5.94</v>
      </c>
      <c r="BC54">
        <v>1.48</v>
      </c>
      <c r="BD54">
        <v>0.32</v>
      </c>
      <c r="BE54">
        <v>0.08</v>
      </c>
      <c r="BF54" s="34">
        <v>1.39</v>
      </c>
      <c r="BG54" s="34">
        <f t="shared" si="6"/>
        <v>8.34</v>
      </c>
      <c r="BH54">
        <v>0.12</v>
      </c>
      <c r="BI54">
        <v>0.09</v>
      </c>
      <c r="BJ54">
        <v>0.04</v>
      </c>
      <c r="BK54">
        <v>0.01</v>
      </c>
      <c r="BL54">
        <v>0.59</v>
      </c>
      <c r="BM54">
        <v>99.7</v>
      </c>
      <c r="BN54">
        <v>0.5</v>
      </c>
      <c r="BO54" t="s">
        <v>138</v>
      </c>
      <c r="BP54" t="s">
        <v>139</v>
      </c>
      <c r="BQ54">
        <v>46</v>
      </c>
      <c r="BR54" s="6">
        <v>187</v>
      </c>
      <c r="BS54" s="6">
        <f t="shared" si="7"/>
        <v>1122</v>
      </c>
      <c r="BT54" t="s">
        <v>136</v>
      </c>
      <c r="BU54">
        <v>165</v>
      </c>
      <c r="BV54">
        <v>2</v>
      </c>
      <c r="BW54">
        <v>75</v>
      </c>
    </row>
    <row r="55" spans="1:75">
      <c r="A55" t="s">
        <v>61</v>
      </c>
      <c r="B55">
        <v>282</v>
      </c>
      <c r="C55">
        <v>287.5</v>
      </c>
      <c r="D55">
        <f t="shared" si="0"/>
        <v>5.5</v>
      </c>
      <c r="E55" t="s">
        <v>74</v>
      </c>
      <c r="F55">
        <f t="shared" si="1"/>
        <v>85.953600000000009</v>
      </c>
      <c r="G55">
        <f t="shared" si="2"/>
        <v>87.63000000000001</v>
      </c>
      <c r="H55">
        <f t="shared" si="3"/>
        <v>1.676400000000001</v>
      </c>
      <c r="I55">
        <v>5.2</v>
      </c>
      <c r="J55" t="s">
        <v>136</v>
      </c>
      <c r="K55">
        <v>97.1</v>
      </c>
      <c r="L55">
        <v>9.4</v>
      </c>
      <c r="M55">
        <v>45.5</v>
      </c>
      <c r="N55">
        <v>450</v>
      </c>
      <c r="O55">
        <v>0.52</v>
      </c>
      <c r="P55">
        <v>97</v>
      </c>
      <c r="Q55">
        <v>1.34</v>
      </c>
      <c r="R55">
        <v>0.72</v>
      </c>
      <c r="S55">
        <v>1.04</v>
      </c>
      <c r="T55">
        <v>20</v>
      </c>
      <c r="U55">
        <v>1.51</v>
      </c>
      <c r="V55">
        <v>0.8</v>
      </c>
      <c r="W55">
        <v>0.26</v>
      </c>
      <c r="X55">
        <v>4.4000000000000004</v>
      </c>
      <c r="Y55">
        <v>0.09</v>
      </c>
      <c r="Z55" t="s">
        <v>137</v>
      </c>
      <c r="AA55">
        <v>1.7</v>
      </c>
      <c r="AB55">
        <v>6.6</v>
      </c>
      <c r="AC55">
        <v>164</v>
      </c>
      <c r="AD55" t="s">
        <v>138</v>
      </c>
      <c r="AE55">
        <v>1.3</v>
      </c>
      <c r="AF55">
        <v>9.3000000000000007</v>
      </c>
      <c r="AG55">
        <v>1.6</v>
      </c>
      <c r="AH55">
        <v>1</v>
      </c>
      <c r="AI55">
        <v>286</v>
      </c>
      <c r="AJ55">
        <v>0.1</v>
      </c>
      <c r="AK55">
        <v>0.25</v>
      </c>
      <c r="AL55">
        <v>0.25</v>
      </c>
      <c r="AM55" t="s">
        <v>139</v>
      </c>
      <c r="AN55">
        <v>0.09</v>
      </c>
      <c r="AO55">
        <v>0.09</v>
      </c>
      <c r="AP55" s="8">
        <v>248</v>
      </c>
      <c r="AQ55" s="8">
        <f t="shared" si="4"/>
        <v>1364</v>
      </c>
      <c r="AR55">
        <v>1</v>
      </c>
      <c r="AS55">
        <v>6.9</v>
      </c>
      <c r="AT55">
        <v>0.67</v>
      </c>
      <c r="AU55">
        <v>77</v>
      </c>
      <c r="AV55">
        <v>28</v>
      </c>
      <c r="AW55">
        <v>42.1</v>
      </c>
      <c r="AX55">
        <v>20.6</v>
      </c>
      <c r="AY55" s="7">
        <v>10.95</v>
      </c>
      <c r="AZ55" s="7">
        <f t="shared" si="5"/>
        <v>60.224999999999994</v>
      </c>
      <c r="BA55">
        <v>11.95</v>
      </c>
      <c r="BB55">
        <v>7.64</v>
      </c>
      <c r="BC55">
        <v>1.25</v>
      </c>
      <c r="BD55">
        <v>0.51</v>
      </c>
      <c r="BE55">
        <v>7.0000000000000007E-2</v>
      </c>
      <c r="BF55" s="34">
        <v>1.25</v>
      </c>
      <c r="BG55" s="34">
        <f t="shared" si="6"/>
        <v>6.875</v>
      </c>
      <c r="BH55">
        <v>0.1</v>
      </c>
      <c r="BI55">
        <v>7.0000000000000007E-2</v>
      </c>
      <c r="BJ55">
        <v>0.04</v>
      </c>
      <c r="BK55">
        <v>0.01</v>
      </c>
      <c r="BL55">
        <v>2.56</v>
      </c>
      <c r="BM55">
        <v>99.1</v>
      </c>
      <c r="BN55" t="s">
        <v>139</v>
      </c>
      <c r="BO55" t="s">
        <v>138</v>
      </c>
      <c r="BP55" t="s">
        <v>139</v>
      </c>
      <c r="BQ55">
        <v>47</v>
      </c>
      <c r="BR55" s="6">
        <v>102</v>
      </c>
      <c r="BS55" s="6">
        <f t="shared" si="7"/>
        <v>561</v>
      </c>
      <c r="BT55" t="s">
        <v>136</v>
      </c>
      <c r="BU55">
        <v>154</v>
      </c>
      <c r="BV55">
        <v>4</v>
      </c>
      <c r="BW55">
        <v>69</v>
      </c>
    </row>
    <row r="56" spans="1:75">
      <c r="A56" t="s">
        <v>62</v>
      </c>
      <c r="B56">
        <v>287.5</v>
      </c>
      <c r="C56">
        <v>293.5</v>
      </c>
      <c r="D56">
        <f t="shared" si="0"/>
        <v>6</v>
      </c>
      <c r="E56" t="s">
        <v>74</v>
      </c>
      <c r="F56">
        <f t="shared" si="1"/>
        <v>87.63000000000001</v>
      </c>
      <c r="G56">
        <f t="shared" si="2"/>
        <v>89.458800000000011</v>
      </c>
      <c r="H56">
        <f t="shared" si="3"/>
        <v>1.8288000000000011</v>
      </c>
      <c r="I56">
        <v>5.03</v>
      </c>
      <c r="J56" t="s">
        <v>136</v>
      </c>
      <c r="K56">
        <v>109.5</v>
      </c>
      <c r="L56">
        <v>11.8</v>
      </c>
      <c r="M56">
        <v>36.5</v>
      </c>
      <c r="N56">
        <v>450</v>
      </c>
      <c r="O56">
        <v>0.21</v>
      </c>
      <c r="P56">
        <v>137</v>
      </c>
      <c r="Q56">
        <v>1.56</v>
      </c>
      <c r="R56">
        <v>0.92</v>
      </c>
      <c r="S56">
        <v>1.07</v>
      </c>
      <c r="T56">
        <v>19.399999999999999</v>
      </c>
      <c r="U56">
        <v>1.71</v>
      </c>
      <c r="V56">
        <v>0.9</v>
      </c>
      <c r="W56">
        <v>0.31</v>
      </c>
      <c r="X56">
        <v>5.5</v>
      </c>
      <c r="Y56">
        <v>0.12</v>
      </c>
      <c r="Z56" t="s">
        <v>137</v>
      </c>
      <c r="AA56">
        <v>3.8</v>
      </c>
      <c r="AB56">
        <v>7.7</v>
      </c>
      <c r="AC56">
        <v>184</v>
      </c>
      <c r="AD56" t="s">
        <v>138</v>
      </c>
      <c r="AE56">
        <v>1.54</v>
      </c>
      <c r="AF56">
        <v>2.7</v>
      </c>
      <c r="AG56">
        <v>1.81</v>
      </c>
      <c r="AH56" t="s">
        <v>136</v>
      </c>
      <c r="AI56">
        <v>278</v>
      </c>
      <c r="AJ56">
        <v>0.2</v>
      </c>
      <c r="AK56">
        <v>0.28000000000000003</v>
      </c>
      <c r="AL56">
        <v>0.16</v>
      </c>
      <c r="AM56" t="s">
        <v>139</v>
      </c>
      <c r="AN56">
        <v>0.12</v>
      </c>
      <c r="AO56">
        <v>0.06</v>
      </c>
      <c r="AP56" s="8">
        <v>139</v>
      </c>
      <c r="AQ56" s="8">
        <f t="shared" si="4"/>
        <v>834</v>
      </c>
      <c r="AR56">
        <v>1</v>
      </c>
      <c r="AS56">
        <v>8.3000000000000007</v>
      </c>
      <c r="AT56">
        <v>0.84</v>
      </c>
      <c r="AU56">
        <v>74</v>
      </c>
      <c r="AV56">
        <v>33</v>
      </c>
      <c r="AW56">
        <v>46.9</v>
      </c>
      <c r="AX56">
        <v>21.9</v>
      </c>
      <c r="AY56" s="7">
        <v>8.5299999999999994</v>
      </c>
      <c r="AZ56" s="7">
        <f t="shared" si="5"/>
        <v>51.179999999999993</v>
      </c>
      <c r="BA56">
        <v>10.95</v>
      </c>
      <c r="BB56">
        <v>5.42</v>
      </c>
      <c r="BC56">
        <v>2.69</v>
      </c>
      <c r="BD56">
        <v>0.26</v>
      </c>
      <c r="BE56">
        <v>7.0000000000000007E-2</v>
      </c>
      <c r="BF56" s="34">
        <v>1.08</v>
      </c>
      <c r="BG56" s="34">
        <f t="shared" si="6"/>
        <v>6.48</v>
      </c>
      <c r="BH56">
        <v>0.1</v>
      </c>
      <c r="BI56">
        <v>0.09</v>
      </c>
      <c r="BJ56">
        <v>0.03</v>
      </c>
      <c r="BK56">
        <v>0.01</v>
      </c>
      <c r="BL56">
        <v>0.2</v>
      </c>
      <c r="BM56">
        <v>98.2</v>
      </c>
      <c r="BN56" t="s">
        <v>139</v>
      </c>
      <c r="BO56" t="s">
        <v>138</v>
      </c>
      <c r="BP56" t="s">
        <v>139</v>
      </c>
      <c r="BQ56">
        <v>37</v>
      </c>
      <c r="BR56" s="6">
        <v>145</v>
      </c>
      <c r="BS56" s="6">
        <f t="shared" si="7"/>
        <v>870</v>
      </c>
      <c r="BT56" t="s">
        <v>136</v>
      </c>
      <c r="BU56">
        <v>172</v>
      </c>
      <c r="BV56">
        <v>4</v>
      </c>
      <c r="BW56">
        <v>68</v>
      </c>
    </row>
    <row r="57" spans="1:75">
      <c r="A57" t="s">
        <v>63</v>
      </c>
      <c r="B57">
        <v>293.5</v>
      </c>
      <c r="C57">
        <v>299.5</v>
      </c>
      <c r="D57">
        <f t="shared" si="0"/>
        <v>6</v>
      </c>
      <c r="E57" t="s">
        <v>74</v>
      </c>
      <c r="F57">
        <f t="shared" si="1"/>
        <v>89.458800000000011</v>
      </c>
      <c r="G57">
        <f t="shared" si="2"/>
        <v>91.287599999999998</v>
      </c>
      <c r="H57">
        <f t="shared" si="3"/>
        <v>1.8287999999999869</v>
      </c>
      <c r="I57">
        <v>4.88</v>
      </c>
      <c r="J57" t="s">
        <v>136</v>
      </c>
      <c r="K57">
        <v>123</v>
      </c>
      <c r="L57">
        <v>14.3</v>
      </c>
      <c r="M57">
        <v>37.4</v>
      </c>
      <c r="N57">
        <v>450</v>
      </c>
      <c r="O57">
        <v>0.15</v>
      </c>
      <c r="P57">
        <v>125</v>
      </c>
      <c r="Q57">
        <v>1.95</v>
      </c>
      <c r="R57">
        <v>1.1399999999999999</v>
      </c>
      <c r="S57">
        <v>1.1100000000000001</v>
      </c>
      <c r="T57">
        <v>19.7</v>
      </c>
      <c r="U57">
        <v>2.02</v>
      </c>
      <c r="V57">
        <v>1.2</v>
      </c>
      <c r="W57">
        <v>0.39</v>
      </c>
      <c r="X57">
        <v>6.6</v>
      </c>
      <c r="Y57">
        <v>0.15</v>
      </c>
      <c r="Z57" t="s">
        <v>137</v>
      </c>
      <c r="AA57">
        <v>4.4000000000000004</v>
      </c>
      <c r="AB57">
        <v>9.4</v>
      </c>
      <c r="AC57">
        <v>189</v>
      </c>
      <c r="AD57" t="s">
        <v>138</v>
      </c>
      <c r="AE57">
        <v>1.94</v>
      </c>
      <c r="AF57">
        <v>3.3</v>
      </c>
      <c r="AG57">
        <v>2.2999999999999998</v>
      </c>
      <c r="AH57" t="s">
        <v>136</v>
      </c>
      <c r="AI57">
        <v>270</v>
      </c>
      <c r="AJ57">
        <v>0.3</v>
      </c>
      <c r="AK57">
        <v>0.34</v>
      </c>
      <c r="AL57">
        <v>0.22</v>
      </c>
      <c r="AM57" t="s">
        <v>139</v>
      </c>
      <c r="AN57">
        <v>0.16</v>
      </c>
      <c r="AO57">
        <v>0.08</v>
      </c>
      <c r="AP57" s="8">
        <v>146</v>
      </c>
      <c r="AQ57" s="8">
        <f t="shared" si="4"/>
        <v>876</v>
      </c>
      <c r="AR57">
        <v>1</v>
      </c>
      <c r="AS57">
        <v>10.5</v>
      </c>
      <c r="AT57">
        <v>1.0900000000000001</v>
      </c>
      <c r="AU57">
        <v>81</v>
      </c>
      <c r="AV57">
        <v>44</v>
      </c>
      <c r="AW57">
        <v>48</v>
      </c>
      <c r="AX57">
        <v>21.8</v>
      </c>
      <c r="AY57" s="7">
        <v>8.86</v>
      </c>
      <c r="AZ57" s="7">
        <f t="shared" si="5"/>
        <v>53.16</v>
      </c>
      <c r="BA57">
        <v>10.95</v>
      </c>
      <c r="BB57">
        <v>5.63</v>
      </c>
      <c r="BC57">
        <v>2.73</v>
      </c>
      <c r="BD57">
        <v>0.34</v>
      </c>
      <c r="BE57">
        <v>7.0000000000000007E-2</v>
      </c>
      <c r="BF57" s="34">
        <v>1.1299999999999999</v>
      </c>
      <c r="BG57" s="34">
        <f t="shared" si="6"/>
        <v>6.7799999999999994</v>
      </c>
      <c r="BH57">
        <v>0.1</v>
      </c>
      <c r="BI57">
        <v>0.12</v>
      </c>
      <c r="BJ57">
        <v>0.03</v>
      </c>
      <c r="BK57">
        <v>0.01</v>
      </c>
      <c r="BL57">
        <v>-0.2</v>
      </c>
      <c r="BM57">
        <v>99.6</v>
      </c>
      <c r="BN57" t="s">
        <v>139</v>
      </c>
      <c r="BO57" t="s">
        <v>138</v>
      </c>
      <c r="BP57" t="s">
        <v>139</v>
      </c>
      <c r="BQ57">
        <v>37</v>
      </c>
      <c r="BR57" s="6">
        <v>131</v>
      </c>
      <c r="BS57" s="6">
        <f t="shared" si="7"/>
        <v>786</v>
      </c>
      <c r="BT57" t="s">
        <v>136</v>
      </c>
      <c r="BU57">
        <v>173</v>
      </c>
      <c r="BV57">
        <v>3</v>
      </c>
      <c r="BW57">
        <v>70</v>
      </c>
    </row>
    <row r="58" spans="1:75">
      <c r="A58" t="s">
        <v>64</v>
      </c>
      <c r="B58">
        <v>299.5</v>
      </c>
      <c r="C58">
        <v>306</v>
      </c>
      <c r="D58">
        <f t="shared" si="0"/>
        <v>6.5</v>
      </c>
      <c r="E58" t="s">
        <v>74</v>
      </c>
      <c r="F58">
        <f t="shared" si="1"/>
        <v>91.287599999999998</v>
      </c>
      <c r="G58">
        <f t="shared" si="2"/>
        <v>93.268799999999999</v>
      </c>
      <c r="H58">
        <f t="shared" si="3"/>
        <v>1.9812000000000012</v>
      </c>
      <c r="I58">
        <v>5.99</v>
      </c>
      <c r="J58" t="s">
        <v>136</v>
      </c>
      <c r="K58">
        <v>125</v>
      </c>
      <c r="L58">
        <v>14.4</v>
      </c>
      <c r="M58">
        <v>35.700000000000003</v>
      </c>
      <c r="N58">
        <v>460</v>
      </c>
      <c r="O58">
        <v>0.19</v>
      </c>
      <c r="P58">
        <v>123</v>
      </c>
      <c r="Q58">
        <v>2</v>
      </c>
      <c r="R58">
        <v>1.18</v>
      </c>
      <c r="S58">
        <v>1.1399999999999999</v>
      </c>
      <c r="T58">
        <v>19.7</v>
      </c>
      <c r="U58">
        <v>2.13</v>
      </c>
      <c r="V58">
        <v>1.4</v>
      </c>
      <c r="W58">
        <v>0.39</v>
      </c>
      <c r="X58">
        <v>6.7</v>
      </c>
      <c r="Y58">
        <v>0.14000000000000001</v>
      </c>
      <c r="Z58" t="s">
        <v>137</v>
      </c>
      <c r="AA58">
        <v>4.4000000000000004</v>
      </c>
      <c r="AB58">
        <v>9.6999999999999993</v>
      </c>
      <c r="AC58">
        <v>175</v>
      </c>
      <c r="AD58" t="s">
        <v>138</v>
      </c>
      <c r="AE58">
        <v>1.94</v>
      </c>
      <c r="AF58">
        <v>5.4</v>
      </c>
      <c r="AG58">
        <v>2.31</v>
      </c>
      <c r="AH58" t="s">
        <v>136</v>
      </c>
      <c r="AI58">
        <v>271</v>
      </c>
      <c r="AJ58">
        <v>0.3</v>
      </c>
      <c r="AK58">
        <v>0.35</v>
      </c>
      <c r="AL58">
        <v>0.43</v>
      </c>
      <c r="AM58" t="s">
        <v>139</v>
      </c>
      <c r="AN58">
        <v>0.17</v>
      </c>
      <c r="AO58">
        <v>0.14000000000000001</v>
      </c>
      <c r="AP58" s="8">
        <v>142</v>
      </c>
      <c r="AQ58" s="8">
        <f t="shared" si="4"/>
        <v>923</v>
      </c>
      <c r="AR58">
        <v>1</v>
      </c>
      <c r="AS58">
        <v>10.8</v>
      </c>
      <c r="AT58">
        <v>1.1299999999999999</v>
      </c>
      <c r="AU58">
        <v>77</v>
      </c>
      <c r="AV58">
        <v>53</v>
      </c>
      <c r="AW58">
        <v>47.9</v>
      </c>
      <c r="AX58">
        <v>21.6</v>
      </c>
      <c r="AY58" s="7">
        <v>8.2799999999999994</v>
      </c>
      <c r="AZ58" s="7">
        <f t="shared" si="5"/>
        <v>53.819999999999993</v>
      </c>
      <c r="BA58">
        <v>11.1</v>
      </c>
      <c r="BB58">
        <v>5.32</v>
      </c>
      <c r="BC58">
        <v>2.7</v>
      </c>
      <c r="BD58">
        <v>0.38</v>
      </c>
      <c r="BE58">
        <v>7.0000000000000007E-2</v>
      </c>
      <c r="BF58" s="34">
        <v>1.0900000000000001</v>
      </c>
      <c r="BG58" s="34">
        <f t="shared" si="6"/>
        <v>7.0850000000000009</v>
      </c>
      <c r="BH58">
        <v>0.09</v>
      </c>
      <c r="BI58">
        <v>0.12</v>
      </c>
      <c r="BJ58">
        <v>0.03</v>
      </c>
      <c r="BK58">
        <v>0.01</v>
      </c>
      <c r="BL58">
        <v>0.5</v>
      </c>
      <c r="BM58">
        <v>99.2</v>
      </c>
      <c r="BN58" t="s">
        <v>139</v>
      </c>
      <c r="BO58" t="s">
        <v>138</v>
      </c>
      <c r="BP58" t="s">
        <v>139</v>
      </c>
      <c r="BQ58">
        <v>37</v>
      </c>
      <c r="BR58" s="6">
        <v>133</v>
      </c>
      <c r="BS58" s="6">
        <f t="shared" si="7"/>
        <v>864.5</v>
      </c>
      <c r="BT58" t="s">
        <v>136</v>
      </c>
      <c r="BU58">
        <v>163</v>
      </c>
      <c r="BV58">
        <v>4</v>
      </c>
      <c r="BW58">
        <v>66</v>
      </c>
    </row>
    <row r="59" spans="1:75">
      <c r="D59">
        <f>SUM(D2:D58)</f>
        <v>289</v>
      </c>
      <c r="AQ59" s="8">
        <f>SUM(AQ2:AQ58)</f>
        <v>240592.7</v>
      </c>
      <c r="AZ59" s="7">
        <f>SUM(AZ2:AZ58)</f>
        <v>9535.8899999999976</v>
      </c>
      <c r="BG59" s="34">
        <f>SUM(BG2:BG58)</f>
        <v>4177.8620000000001</v>
      </c>
      <c r="BS59" s="6">
        <f>SUM(BS2:BS58)</f>
        <v>244039</v>
      </c>
    </row>
    <row r="60" spans="1:75">
      <c r="AP60" s="8" t="s">
        <v>147</v>
      </c>
      <c r="AQ60" s="8">
        <f>AQ59/D59</f>
        <v>832.50069204152248</v>
      </c>
      <c r="AY60" s="7" t="s">
        <v>147</v>
      </c>
      <c r="AZ60" s="7">
        <f>AZ59/D59</f>
        <v>32.996159169550168</v>
      </c>
      <c r="BF60" s="34" t="s">
        <v>147</v>
      </c>
      <c r="BG60" s="34">
        <f>BG59/D59</f>
        <v>14.456269896193772</v>
      </c>
      <c r="BR60" s="6" t="s">
        <v>147</v>
      </c>
      <c r="BS60" s="6">
        <f>BS59/D59</f>
        <v>844.42560553633223</v>
      </c>
    </row>
    <row r="61" spans="1:75">
      <c r="AX61" s="41"/>
      <c r="AY61" s="46" t="s">
        <v>181</v>
      </c>
      <c r="AZ61" s="47"/>
      <c r="BE61" s="41"/>
      <c r="BF61" s="42" t="s">
        <v>181</v>
      </c>
      <c r="BG61" s="36"/>
    </row>
    <row r="62" spans="1:75">
      <c r="AP62" s="8" t="s">
        <v>148</v>
      </c>
      <c r="AQ62" s="8">
        <f>SUM(AQ2:AQ49)</f>
        <v>222256.5</v>
      </c>
      <c r="AX62" s="43"/>
      <c r="AY62" s="48" t="s">
        <v>182</v>
      </c>
      <c r="AZ62" s="49" t="s">
        <v>183</v>
      </c>
      <c r="BE62" s="43"/>
      <c r="BF62" s="34" t="s">
        <v>182</v>
      </c>
      <c r="BG62" s="38" t="s">
        <v>183</v>
      </c>
      <c r="BR62" s="6" t="s">
        <v>148</v>
      </c>
      <c r="BS62" s="6">
        <f>SUM(BS2:BS49)</f>
        <v>235718</v>
      </c>
    </row>
    <row r="63" spans="1:75">
      <c r="AP63" s="8" t="s">
        <v>153</v>
      </c>
      <c r="AQ63" s="8">
        <f>AQ62/238.5</f>
        <v>931.89308176100633</v>
      </c>
      <c r="AX63" s="43"/>
      <c r="AY63" s="48">
        <f>136-17</f>
        <v>119</v>
      </c>
      <c r="AZ63" s="49">
        <f>SUM(AZ2:AZ25)</f>
        <v>4629.3999999999996</v>
      </c>
      <c r="BE63" s="43"/>
      <c r="BF63" s="34">
        <f>136-17</f>
        <v>119</v>
      </c>
      <c r="BG63" s="38">
        <f>SUM(BG2:BG25)</f>
        <v>2541.5500000000002</v>
      </c>
      <c r="BR63" s="6" t="s">
        <v>153</v>
      </c>
      <c r="BS63" s="6">
        <f>BS62/238.5</f>
        <v>988.33542976939202</v>
      </c>
    </row>
    <row r="64" spans="1:75">
      <c r="AP64" s="8" t="s">
        <v>149</v>
      </c>
      <c r="AX64" s="44" t="s">
        <v>147</v>
      </c>
      <c r="AY64" s="50">
        <f>AY63*0.3048</f>
        <v>36.2712</v>
      </c>
      <c r="AZ64" s="51">
        <f>AZ63/AY63</f>
        <v>38.902521008403362</v>
      </c>
      <c r="BE64" s="44" t="s">
        <v>147</v>
      </c>
      <c r="BF64" s="45">
        <f>BF63*0.3048</f>
        <v>36.2712</v>
      </c>
      <c r="BG64" s="40">
        <f>BG63/BF63</f>
        <v>21.357563025210087</v>
      </c>
      <c r="BR64" s="6" t="s">
        <v>149</v>
      </c>
    </row>
    <row r="65" spans="42:71">
      <c r="AX65" s="41"/>
      <c r="AY65" s="46" t="s">
        <v>184</v>
      </c>
      <c r="AZ65" s="47"/>
      <c r="BE65" s="41"/>
      <c r="BF65" s="42" t="s">
        <v>184</v>
      </c>
      <c r="BG65" s="36"/>
    </row>
    <row r="66" spans="42:71">
      <c r="AP66" s="8" t="s">
        <v>150</v>
      </c>
      <c r="AQ66" s="8">
        <f>SUM(AQ2:AQ24)</f>
        <v>58764</v>
      </c>
      <c r="AX66" s="43"/>
      <c r="AY66" s="48" t="s">
        <v>185</v>
      </c>
      <c r="AZ66" s="49" t="s">
        <v>186</v>
      </c>
      <c r="BE66" s="43"/>
      <c r="BF66" s="34" t="s">
        <v>185</v>
      </c>
      <c r="BG66" s="38" t="s">
        <v>186</v>
      </c>
      <c r="BR66" s="6" t="s">
        <v>150</v>
      </c>
      <c r="BS66" s="6">
        <f>SUM(BS2:BS24)</f>
        <v>150487</v>
      </c>
    </row>
    <row r="67" spans="42:71">
      <c r="AP67" s="8" t="s">
        <v>151</v>
      </c>
      <c r="AQ67" s="8">
        <f>AQ66/114</f>
        <v>515.47368421052636</v>
      </c>
      <c r="AX67" s="43"/>
      <c r="AY67" s="48">
        <f>96-17</f>
        <v>79</v>
      </c>
      <c r="AZ67" s="49">
        <f>SUM(AZ2:AZ17)</f>
        <v>3096.9</v>
      </c>
      <c r="BE67" s="43"/>
      <c r="BF67" s="34">
        <f>96-17</f>
        <v>79</v>
      </c>
      <c r="BG67" s="38">
        <f>SUM(BG2:BG17)</f>
        <v>1822.3</v>
      </c>
      <c r="BR67" s="6" t="s">
        <v>151</v>
      </c>
      <c r="BS67" s="6">
        <f>BS66/114</f>
        <v>1320.0614035087719</v>
      </c>
    </row>
    <row r="68" spans="42:71">
      <c r="AP68" s="8" t="s">
        <v>152</v>
      </c>
      <c r="AX68" s="44" t="s">
        <v>147</v>
      </c>
      <c r="AY68" s="50">
        <f>AY67*0.3048</f>
        <v>24.0792</v>
      </c>
      <c r="AZ68" s="51">
        <f>AZ67/AY67</f>
        <v>39.201265822784812</v>
      </c>
      <c r="BE68" s="44" t="s">
        <v>147</v>
      </c>
      <c r="BF68" s="45">
        <f>BF67*0.3048</f>
        <v>24.0792</v>
      </c>
      <c r="BG68" s="40">
        <f>BG67/BF67</f>
        <v>23.067088607594936</v>
      </c>
      <c r="BR68" s="6" t="s">
        <v>152</v>
      </c>
    </row>
  </sheetData>
  <mergeCells count="16">
    <mergeCell ref="BY8:BZ8"/>
    <mergeCell ref="CC8:CD8"/>
    <mergeCell ref="CG8:CH8"/>
    <mergeCell ref="CK8:CL8"/>
    <mergeCell ref="BY9:BZ9"/>
    <mergeCell ref="CC9:CD9"/>
    <mergeCell ref="CG9:CH9"/>
    <mergeCell ref="CK9:CL9"/>
    <mergeCell ref="BY11:BZ11"/>
    <mergeCell ref="CC10:CD10"/>
    <mergeCell ref="CG10:CH10"/>
    <mergeCell ref="CK10:CL10"/>
    <mergeCell ref="BY10:BZ10"/>
    <mergeCell ref="CC11:CD11"/>
    <mergeCell ref="CG11:CH11"/>
    <mergeCell ref="CK11:CL11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1"/>
  <sheetViews>
    <sheetView topLeftCell="A45" workbookViewId="0">
      <selection activeCell="D64" sqref="D64"/>
    </sheetView>
  </sheetViews>
  <sheetFormatPr defaultRowHeight="14.4"/>
  <sheetData>
    <row r="1" spans="1:2">
      <c r="A1">
        <v>0</v>
      </c>
      <c r="B1" s="1"/>
    </row>
    <row r="2" spans="1:2">
      <c r="A2">
        <v>5</v>
      </c>
      <c r="B2" s="1"/>
    </row>
    <row r="3" spans="1:2">
      <c r="A3">
        <v>10</v>
      </c>
      <c r="B3" s="1"/>
    </row>
    <row r="4" spans="1:2">
      <c r="A4">
        <v>15</v>
      </c>
      <c r="B4" s="1"/>
    </row>
    <row r="5" spans="1:2">
      <c r="A5">
        <v>20</v>
      </c>
      <c r="B5" s="2"/>
    </row>
    <row r="6" spans="1:2">
      <c r="A6">
        <v>25</v>
      </c>
      <c r="B6" s="2"/>
    </row>
    <row r="7" spans="1:2">
      <c r="A7">
        <v>30</v>
      </c>
      <c r="B7" s="2"/>
    </row>
    <row r="8" spans="1:2">
      <c r="A8">
        <v>35</v>
      </c>
      <c r="B8" s="3"/>
    </row>
    <row r="9" spans="1:2">
      <c r="A9">
        <v>40</v>
      </c>
      <c r="B9" s="2"/>
    </row>
    <row r="10" spans="1:2">
      <c r="A10">
        <v>45</v>
      </c>
      <c r="B10" s="2"/>
    </row>
    <row r="11" spans="1:2">
      <c r="A11">
        <v>50</v>
      </c>
      <c r="B11" s="2"/>
    </row>
    <row r="12" spans="1:2">
      <c r="A12">
        <v>55</v>
      </c>
      <c r="B12" s="2"/>
    </row>
    <row r="13" spans="1:2">
      <c r="A13">
        <v>60</v>
      </c>
      <c r="B13" s="2"/>
    </row>
    <row r="14" spans="1:2">
      <c r="A14">
        <v>65</v>
      </c>
      <c r="B14" s="2"/>
    </row>
    <row r="15" spans="1:2">
      <c r="A15">
        <v>70</v>
      </c>
      <c r="B15" s="2"/>
    </row>
    <row r="16" spans="1:2">
      <c r="A16">
        <v>75</v>
      </c>
      <c r="B16" s="2"/>
    </row>
    <row r="17" spans="1:2">
      <c r="A17">
        <v>80</v>
      </c>
      <c r="B17" s="2"/>
    </row>
    <row r="18" spans="1:2">
      <c r="A18">
        <v>85</v>
      </c>
      <c r="B18" s="2"/>
    </row>
    <row r="19" spans="1:2">
      <c r="A19">
        <v>90</v>
      </c>
      <c r="B19" s="2"/>
    </row>
    <row r="20" spans="1:2">
      <c r="A20">
        <v>95</v>
      </c>
      <c r="B20" s="2"/>
    </row>
    <row r="21" spans="1:2">
      <c r="A21">
        <v>100</v>
      </c>
      <c r="B21" s="4"/>
    </row>
    <row r="22" spans="1:2">
      <c r="A22">
        <v>105</v>
      </c>
      <c r="B22" s="2"/>
    </row>
    <row r="23" spans="1:2">
      <c r="A23">
        <v>110</v>
      </c>
      <c r="B23" s="2"/>
    </row>
    <row r="24" spans="1:2">
      <c r="A24">
        <v>115</v>
      </c>
      <c r="B24" s="2"/>
    </row>
    <row r="25" spans="1:2">
      <c r="A25">
        <v>120</v>
      </c>
      <c r="B25" s="2"/>
    </row>
    <row r="26" spans="1:2">
      <c r="A26">
        <v>125</v>
      </c>
      <c r="B26" s="2"/>
    </row>
    <row r="27" spans="1:2">
      <c r="A27">
        <v>130</v>
      </c>
      <c r="B27" s="2"/>
    </row>
    <row r="28" spans="1:2">
      <c r="A28">
        <v>135</v>
      </c>
      <c r="B28" s="2"/>
    </row>
    <row r="29" spans="1:2">
      <c r="A29">
        <v>140</v>
      </c>
      <c r="B29" s="4"/>
    </row>
    <row r="30" spans="1:2">
      <c r="A30">
        <v>145</v>
      </c>
      <c r="B30" s="4"/>
    </row>
    <row r="31" spans="1:2">
      <c r="A31">
        <v>150</v>
      </c>
      <c r="B31" s="4"/>
    </row>
    <row r="32" spans="1:2">
      <c r="A32">
        <v>155</v>
      </c>
      <c r="B32" s="4"/>
    </row>
    <row r="33" spans="1:2">
      <c r="A33">
        <v>160</v>
      </c>
      <c r="B33" s="4"/>
    </row>
    <row r="34" spans="1:2">
      <c r="A34">
        <v>165</v>
      </c>
      <c r="B34" s="3"/>
    </row>
    <row r="35" spans="1:2">
      <c r="A35">
        <v>170</v>
      </c>
      <c r="B35" s="2"/>
    </row>
    <row r="36" spans="1:2">
      <c r="A36">
        <v>175</v>
      </c>
      <c r="B36" s="4"/>
    </row>
    <row r="37" spans="1:2">
      <c r="A37">
        <v>180</v>
      </c>
      <c r="B37" s="4"/>
    </row>
    <row r="38" spans="1:2">
      <c r="A38">
        <v>185</v>
      </c>
      <c r="B38" s="4"/>
    </row>
    <row r="39" spans="1:2">
      <c r="A39">
        <v>190</v>
      </c>
      <c r="B39" s="4"/>
    </row>
    <row r="40" spans="1:2">
      <c r="A40">
        <v>195</v>
      </c>
      <c r="B40" s="4"/>
    </row>
    <row r="41" spans="1:2">
      <c r="A41">
        <v>200</v>
      </c>
      <c r="B41" s="4"/>
    </row>
    <row r="42" spans="1:2">
      <c r="A42">
        <v>205</v>
      </c>
      <c r="B42" s="4"/>
    </row>
    <row r="43" spans="1:2">
      <c r="A43">
        <v>210</v>
      </c>
      <c r="B43" s="3"/>
    </row>
    <row r="44" spans="1:2">
      <c r="A44">
        <v>215</v>
      </c>
      <c r="B44" s="4"/>
    </row>
    <row r="45" spans="1:2">
      <c r="A45">
        <v>220</v>
      </c>
      <c r="B45" s="3"/>
    </row>
    <row r="46" spans="1:2">
      <c r="A46">
        <v>225</v>
      </c>
      <c r="B46" s="3"/>
    </row>
    <row r="47" spans="1:2">
      <c r="A47">
        <v>230</v>
      </c>
      <c r="B47" s="4"/>
    </row>
    <row r="48" spans="1:2">
      <c r="A48">
        <v>235</v>
      </c>
      <c r="B48" s="3"/>
    </row>
    <row r="49" spans="1:2">
      <c r="A49">
        <v>240</v>
      </c>
      <c r="B49" s="4"/>
    </row>
    <row r="50" spans="1:2">
      <c r="A50">
        <v>245</v>
      </c>
      <c r="B50" s="4"/>
    </row>
    <row r="51" spans="1:2">
      <c r="A51">
        <v>250</v>
      </c>
      <c r="B51" s="4"/>
    </row>
    <row r="52" spans="1:2">
      <c r="A52">
        <v>255</v>
      </c>
      <c r="B52" s="4"/>
    </row>
    <row r="53" spans="1:2">
      <c r="A53">
        <v>260</v>
      </c>
      <c r="B53" s="5"/>
    </row>
    <row r="54" spans="1:2">
      <c r="A54">
        <v>265</v>
      </c>
      <c r="B54" s="5"/>
    </row>
    <row r="55" spans="1:2">
      <c r="A55">
        <v>270</v>
      </c>
      <c r="B55" s="5"/>
    </row>
    <row r="56" spans="1:2">
      <c r="A56">
        <v>275</v>
      </c>
      <c r="B56" s="5"/>
    </row>
    <row r="57" spans="1:2">
      <c r="A57">
        <v>280</v>
      </c>
      <c r="B57" s="5"/>
    </row>
    <row r="58" spans="1:2">
      <c r="A58">
        <v>285</v>
      </c>
      <c r="B58" s="5"/>
    </row>
    <row r="59" spans="1:2">
      <c r="A59">
        <v>290</v>
      </c>
      <c r="B59" s="5"/>
    </row>
    <row r="60" spans="1:2">
      <c r="A60">
        <v>295</v>
      </c>
      <c r="B60" s="5"/>
    </row>
    <row r="61" spans="1:2">
      <c r="A61">
        <v>300</v>
      </c>
      <c r="B61" s="5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</vt:lpstr>
      <vt:lpstr>WORKING</vt:lpstr>
      <vt:lpstr>VISUAL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White</dc:creator>
  <cp:lastModifiedBy>Chris White</cp:lastModifiedBy>
  <dcterms:created xsi:type="dcterms:W3CDTF">2010-07-21T20:22:56Z</dcterms:created>
  <dcterms:modified xsi:type="dcterms:W3CDTF">2011-01-19T21:18:16Z</dcterms:modified>
</cp:coreProperties>
</file>